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425" windowHeight="11025" activeTab="4"/>
  </bookViews>
  <sheets>
    <sheet name="ipc empalme ipim" sheetId="5" r:id="rId1"/>
    <sheet name="Historicos" sheetId="6" r:id="rId2"/>
    <sheet name="2018" sheetId="7" r:id="rId3"/>
    <sheet name="2019" sheetId="8" r:id="rId4"/>
    <sheet name="Presentacion" sheetId="9" r:id="rId5"/>
    <sheet name="Nota Unidad de Medida" sheetId="10" r:id="rId6"/>
  </sheets>
  <definedNames>
    <definedName name="_xlnm.Print_Area" localSheetId="2">'2018'!$A$1:$H$21</definedName>
    <definedName name="_xlnm.Print_Area" localSheetId="3">'2019'!$A$1:$H$52</definedName>
    <definedName name="_xlnm.Print_Area" localSheetId="1">Historicos!$A$1:$D$54</definedName>
    <definedName name="_xlnm.Print_Area" localSheetId="4">Presentacion!$B$3:$D$57</definedName>
    <definedName name="_xlnm.Print_Titles" localSheetId="0">'ipc empalme ipim'!$1:$3</definedName>
  </definedNames>
  <calcPr calcId="145621"/>
</workbook>
</file>

<file path=xl/calcChain.xml><?xml version="1.0" encoding="utf-8"?>
<calcChain xmlns="http://schemas.openxmlformats.org/spreadsheetml/2006/main">
  <c r="H2" i="7" l="1"/>
  <c r="B20" i="7"/>
  <c r="E18" i="7"/>
  <c r="E19" i="7"/>
  <c r="E20" i="7"/>
  <c r="E21" i="7"/>
  <c r="E17" i="7"/>
  <c r="D20" i="7"/>
  <c r="A18" i="7"/>
  <c r="A19" i="7"/>
  <c r="A21" i="7"/>
  <c r="A17" i="7"/>
  <c r="B39" i="6"/>
  <c r="B40" i="6" s="1"/>
  <c r="B41" i="6" s="1"/>
  <c r="B42" i="6" s="1"/>
  <c r="B43" i="6" s="1"/>
  <c r="B44" i="6" s="1"/>
  <c r="B45" i="6" s="1"/>
  <c r="B46" i="6" s="1"/>
  <c r="B47" i="6" s="1"/>
  <c r="B48" i="6" s="1"/>
  <c r="B49" i="6" s="1"/>
  <c r="B25" i="6"/>
  <c r="B26" i="6" s="1"/>
  <c r="B27" i="6" s="1"/>
  <c r="B28" i="6" s="1"/>
  <c r="B29" i="6" s="1"/>
  <c r="B30" i="6" s="1"/>
  <c r="B31" i="6" s="1"/>
  <c r="B32" i="6" s="1"/>
  <c r="B33" i="6" s="1"/>
  <c r="B34" i="6" s="1"/>
  <c r="B35" i="6" s="1"/>
  <c r="B15" i="7"/>
  <c r="B14" i="7"/>
  <c r="C12" i="6"/>
  <c r="D11" i="9"/>
  <c r="C11" i="9"/>
  <c r="B5" i="9"/>
  <c r="B6" i="9"/>
  <c r="B7" i="9"/>
  <c r="B9" i="9"/>
  <c r="B10" i="9"/>
  <c r="B18" i="9"/>
  <c r="B12" i="9" s="1"/>
  <c r="B19" i="9"/>
  <c r="B20" i="9"/>
  <c r="B21" i="9"/>
  <c r="B22" i="9"/>
  <c r="B23" i="9"/>
  <c r="B28" i="9"/>
  <c r="B32" i="9"/>
  <c r="B4" i="9"/>
  <c r="A19" i="8"/>
  <c r="B29" i="9" s="1"/>
  <c r="A20" i="8"/>
  <c r="B30" i="9" s="1"/>
  <c r="A21" i="8"/>
  <c r="A23" i="8" s="1"/>
  <c r="B33" i="9" s="1"/>
  <c r="A18" i="8"/>
  <c r="E51" i="8"/>
  <c r="E50" i="8"/>
  <c r="E49" i="8"/>
  <c r="E48" i="8"/>
  <c r="E47" i="8"/>
  <c r="E46" i="8"/>
  <c r="E45" i="8"/>
  <c r="E44" i="8"/>
  <c r="E43" i="8"/>
  <c r="E42" i="8"/>
  <c r="E41" i="8"/>
  <c r="E40" i="8"/>
  <c r="F32" i="8"/>
  <c r="F34" i="8"/>
  <c r="F33" i="8"/>
  <c r="F27" i="8"/>
  <c r="F28" i="8"/>
  <c r="F29" i="8"/>
  <c r="F30" i="8"/>
  <c r="F31" i="8"/>
  <c r="F35" i="8"/>
  <c r="F36" i="8"/>
  <c r="F37" i="8"/>
  <c r="F4" i="8"/>
  <c r="F3" i="8"/>
  <c r="E26" i="8"/>
  <c r="F26" i="8"/>
  <c r="E27" i="8"/>
  <c r="E28" i="8"/>
  <c r="E29" i="8"/>
  <c r="E30" i="8"/>
  <c r="E31" i="8"/>
  <c r="E32" i="8"/>
  <c r="E33" i="8"/>
  <c r="E34" i="8"/>
  <c r="E35" i="8"/>
  <c r="E36" i="8"/>
  <c r="E37" i="8"/>
  <c r="C41" i="8"/>
  <c r="F41" i="8" s="1"/>
  <c r="G41" i="8" s="1"/>
  <c r="C42" i="8"/>
  <c r="F42" i="8" s="1"/>
  <c r="G42" i="8" s="1"/>
  <c r="C43" i="8"/>
  <c r="F43" i="8" s="1"/>
  <c r="C44" i="8"/>
  <c r="F44" i="8" s="1"/>
  <c r="C45" i="8"/>
  <c r="F45" i="8" s="1"/>
  <c r="C46" i="8"/>
  <c r="F46" i="8" s="1"/>
  <c r="G46" i="8" s="1"/>
  <c r="C47" i="8"/>
  <c r="F47" i="8" s="1"/>
  <c r="C48" i="8"/>
  <c r="F48" i="8" s="1"/>
  <c r="C49" i="8"/>
  <c r="F49" i="8" s="1"/>
  <c r="C50" i="8"/>
  <c r="F50" i="8" s="1"/>
  <c r="C51" i="8"/>
  <c r="F51" i="8" s="1"/>
  <c r="C40" i="8"/>
  <c r="F40" i="8" s="1"/>
  <c r="B26" i="8"/>
  <c r="D26" i="8" s="1"/>
  <c r="B40" i="8"/>
  <c r="D40" i="8" s="1"/>
  <c r="A26" i="8"/>
  <c r="A27" i="8"/>
  <c r="A28" i="8"/>
  <c r="A29" i="8"/>
  <c r="A30" i="8"/>
  <c r="A31" i="8"/>
  <c r="A32" i="8"/>
  <c r="A33" i="8"/>
  <c r="A34" i="8"/>
  <c r="A35" i="8"/>
  <c r="A36" i="8"/>
  <c r="A37" i="8"/>
  <c r="A39" i="8"/>
  <c r="A40" i="8"/>
  <c r="A41" i="8"/>
  <c r="A42" i="8"/>
  <c r="A43" i="8"/>
  <c r="A44" i="8"/>
  <c r="A45" i="8"/>
  <c r="A46" i="8"/>
  <c r="A47" i="8"/>
  <c r="A48" i="8"/>
  <c r="A49" i="8"/>
  <c r="A50" i="8"/>
  <c r="A51" i="8"/>
  <c r="A25" i="8"/>
  <c r="F3" i="7"/>
  <c r="B5" i="8"/>
  <c r="D5" i="8" s="1"/>
  <c r="B8" i="8"/>
  <c r="D8" i="8" s="1"/>
  <c r="H8" i="8" s="1"/>
  <c r="B3" i="8"/>
  <c r="D3" i="8" s="1"/>
  <c r="E14" i="8"/>
  <c r="E13" i="8"/>
  <c r="E12" i="8"/>
  <c r="E11" i="8"/>
  <c r="E5" i="8"/>
  <c r="E4" i="8"/>
  <c r="C5" i="8"/>
  <c r="C11" i="8" s="1"/>
  <c r="F11" i="8" s="1"/>
  <c r="E3" i="8"/>
  <c r="H2" i="8"/>
  <c r="B4" i="7"/>
  <c r="D4" i="7" s="1"/>
  <c r="B5" i="7"/>
  <c r="D5" i="7" s="1"/>
  <c r="B8" i="7"/>
  <c r="D8" i="7" s="1"/>
  <c r="H8" i="7" s="1"/>
  <c r="B11" i="7"/>
  <c r="D11" i="7" s="1"/>
  <c r="D19" i="9" s="1"/>
  <c r="B12" i="7"/>
  <c r="D12" i="7" s="1"/>
  <c r="B13" i="7"/>
  <c r="B3" i="7"/>
  <c r="D3" i="7" s="1"/>
  <c r="B14" i="6"/>
  <c r="D13" i="7"/>
  <c r="E4" i="7"/>
  <c r="E5" i="7"/>
  <c r="E11" i="7"/>
  <c r="E12" i="7"/>
  <c r="E13" i="7"/>
  <c r="E14" i="7"/>
  <c r="E15" i="7"/>
  <c r="E3" i="7"/>
  <c r="C4" i="7"/>
  <c r="F4" i="7" s="1"/>
  <c r="C5" i="7" l="1"/>
  <c r="C11" i="7" s="1"/>
  <c r="F11" i="7" s="1"/>
  <c r="G11" i="7" s="1"/>
  <c r="H11" i="7" s="1"/>
  <c r="B36" i="6"/>
  <c r="B16" i="6" s="1"/>
  <c r="B31" i="9"/>
  <c r="F5" i="7"/>
  <c r="G5" i="7" s="1"/>
  <c r="H5" i="7" s="1"/>
  <c r="D7" i="9" s="1"/>
  <c r="C17" i="7"/>
  <c r="B50" i="6"/>
  <c r="F5" i="8"/>
  <c r="G5" i="8" s="1"/>
  <c r="H5" i="8" s="1"/>
  <c r="G40" i="8"/>
  <c r="H40" i="8" s="1"/>
  <c r="G44" i="8"/>
  <c r="G48" i="8"/>
  <c r="G43" i="8"/>
  <c r="G45" i="8"/>
  <c r="G49" i="8"/>
  <c r="G51" i="8"/>
  <c r="G47" i="8"/>
  <c r="G50" i="8"/>
  <c r="G28" i="8"/>
  <c r="G37" i="8"/>
  <c r="G27" i="8"/>
  <c r="G36" i="8"/>
  <c r="G35" i="8"/>
  <c r="G34" i="8"/>
  <c r="G26" i="8"/>
  <c r="H26" i="8" s="1"/>
  <c r="G33" i="8"/>
  <c r="G32" i="8"/>
  <c r="G31" i="8"/>
  <c r="G30" i="8"/>
  <c r="G29" i="8"/>
  <c r="G3" i="7"/>
  <c r="H3" i="7" s="1"/>
  <c r="D5" i="9" s="1"/>
  <c r="C38" i="9" s="1"/>
  <c r="D39" i="9" s="1"/>
  <c r="D40" i="9" s="1"/>
  <c r="D44" i="9" s="1"/>
  <c r="D45" i="9" s="1"/>
  <c r="D57" i="9" s="1"/>
  <c r="G4" i="8"/>
  <c r="G3" i="8"/>
  <c r="H3" i="8" s="1"/>
  <c r="C5" i="9" s="1"/>
  <c r="C39" i="9" s="1"/>
  <c r="C12" i="8"/>
  <c r="F12" i="8" s="1"/>
  <c r="G11" i="8"/>
  <c r="D16" i="7"/>
  <c r="C12" i="7"/>
  <c r="G4" i="7"/>
  <c r="H4" i="7" s="1"/>
  <c r="D6" i="9" s="1"/>
  <c r="B17" i="7" l="1"/>
  <c r="D17" i="7" s="1"/>
  <c r="H20" i="8"/>
  <c r="C30" i="9" s="1"/>
  <c r="C7" i="9"/>
  <c r="C18" i="7"/>
  <c r="F17" i="7"/>
  <c r="G17" i="7" s="1"/>
  <c r="H17" i="7" s="1"/>
  <c r="D28" i="9" s="1"/>
  <c r="D8" i="9"/>
  <c r="C13" i="7"/>
  <c r="F12" i="7"/>
  <c r="C40" i="9"/>
  <c r="C44" i="9" s="1"/>
  <c r="C45" i="9" s="1"/>
  <c r="C57" i="9" s="1"/>
  <c r="B17" i="6"/>
  <c r="C13" i="8"/>
  <c r="F13" i="8" s="1"/>
  <c r="G12" i="8"/>
  <c r="G12" i="7"/>
  <c r="H12" i="7" s="1"/>
  <c r="D20" i="9" s="1"/>
  <c r="C14" i="7" l="1"/>
  <c r="F13" i="7"/>
  <c r="G13" i="7" s="1"/>
  <c r="H13" i="7" s="1"/>
  <c r="D21" i="9" s="1"/>
  <c r="C19" i="7"/>
  <c r="F18" i="7"/>
  <c r="G18" i="7" s="1"/>
  <c r="H18" i="7" s="1"/>
  <c r="D29" i="9" s="1"/>
  <c r="B18" i="7"/>
  <c r="D18" i="7" s="1"/>
  <c r="C14" i="8"/>
  <c r="F14" i="8" s="1"/>
  <c r="G13" i="8"/>
  <c r="C15" i="7" l="1"/>
  <c r="F14" i="7"/>
  <c r="G14" i="7" s="1"/>
  <c r="H14" i="7" s="1"/>
  <c r="D22" i="9" s="1"/>
  <c r="C20" i="7"/>
  <c r="F19" i="7"/>
  <c r="G19" i="7" s="1"/>
  <c r="G14" i="8"/>
  <c r="C21" i="7" l="1"/>
  <c r="F21" i="7" s="1"/>
  <c r="G21" i="7" s="1"/>
  <c r="F20" i="7"/>
  <c r="G20" i="7" s="1"/>
  <c r="H20" i="7" s="1"/>
  <c r="D32" i="9" s="1"/>
  <c r="F15" i="7"/>
  <c r="G15" i="7" s="1"/>
  <c r="H15" i="7" s="1"/>
  <c r="C52" i="6"/>
  <c r="C10" i="6"/>
  <c r="B12" i="8" s="1"/>
  <c r="D12" i="8" s="1"/>
  <c r="H12" i="8" s="1"/>
  <c r="C11" i="6"/>
  <c r="B13" i="8" s="1"/>
  <c r="D13" i="8" s="1"/>
  <c r="H13" i="8" s="1"/>
  <c r="C21" i="9" s="1"/>
  <c r="B14" i="8"/>
  <c r="D14" i="8" s="1"/>
  <c r="C9" i="6"/>
  <c r="B11" i="8" s="1"/>
  <c r="D11" i="8" s="1"/>
  <c r="C4" i="6"/>
  <c r="B4" i="8" s="1"/>
  <c r="D4" i="8" s="1"/>
  <c r="H4" i="8" s="1"/>
  <c r="C6" i="9" s="1"/>
  <c r="C8" i="9" s="1"/>
  <c r="C39" i="6"/>
  <c r="B41" i="8" s="1"/>
  <c r="D41" i="8" s="1"/>
  <c r="H41" i="8" s="1"/>
  <c r="C25" i="6"/>
  <c r="B27" i="8" s="1"/>
  <c r="D27" i="8" s="1"/>
  <c r="H27" i="8" s="1"/>
  <c r="C40" i="6" l="1"/>
  <c r="C19" i="9"/>
  <c r="H11" i="8"/>
  <c r="C20" i="9" s="1"/>
  <c r="B52" i="6"/>
  <c r="C18" i="6"/>
  <c r="D23" i="9"/>
  <c r="D24" i="9" s="1"/>
  <c r="H16" i="7"/>
  <c r="H14" i="8"/>
  <c r="C26" i="6"/>
  <c r="D12" i="9" l="1"/>
  <c r="D14" i="9" s="1"/>
  <c r="C27" i="6"/>
  <c r="B28" i="8"/>
  <c r="D28" i="8" s="1"/>
  <c r="H28" i="8" s="1"/>
  <c r="B18" i="6"/>
  <c r="B54" i="6"/>
  <c r="B42" i="8"/>
  <c r="D42" i="8" s="1"/>
  <c r="H42" i="8" s="1"/>
  <c r="C41" i="6"/>
  <c r="C22" i="9"/>
  <c r="H15" i="8"/>
  <c r="C23" i="9" s="1"/>
  <c r="C42" i="6" l="1"/>
  <c r="B43" i="8"/>
  <c r="D43" i="8" s="1"/>
  <c r="H43" i="8" s="1"/>
  <c r="C28" i="6"/>
  <c r="B29" i="8"/>
  <c r="D29" i="8" s="1"/>
  <c r="H29" i="8" s="1"/>
  <c r="C24" i="9"/>
  <c r="B19" i="7"/>
  <c r="D19" i="7" s="1"/>
  <c r="H19" i="7" s="1"/>
  <c r="D30" i="9" s="1"/>
  <c r="D31" i="9" s="1"/>
  <c r="B20" i="6"/>
  <c r="B21" i="7" s="1"/>
  <c r="D21" i="7" s="1"/>
  <c r="H21" i="7" s="1"/>
  <c r="D33" i="9" s="1"/>
  <c r="H23" i="8"/>
  <c r="H16" i="8"/>
  <c r="C12" i="9" l="1"/>
  <c r="C14" i="9" s="1"/>
  <c r="C29" i="6"/>
  <c r="B30" i="8"/>
  <c r="D30" i="8" s="1"/>
  <c r="H30" i="8" s="1"/>
  <c r="C43" i="6"/>
  <c r="B44" i="8"/>
  <c r="D44" i="8" s="1"/>
  <c r="H44" i="8" s="1"/>
  <c r="C33" i="9"/>
  <c r="C44" i="6" l="1"/>
  <c r="B45" i="8"/>
  <c r="D45" i="8" s="1"/>
  <c r="H45" i="8" s="1"/>
  <c r="C30" i="6"/>
  <c r="B31" i="8"/>
  <c r="D31" i="8" s="1"/>
  <c r="H31" i="8" s="1"/>
  <c r="C31" i="6" l="1"/>
  <c r="B32" i="8"/>
  <c r="D32" i="8" s="1"/>
  <c r="H32" i="8" s="1"/>
  <c r="C45" i="6"/>
  <c r="B46" i="8"/>
  <c r="D46" i="8" s="1"/>
  <c r="H46" i="8" s="1"/>
  <c r="C46" i="6" l="1"/>
  <c r="B47" i="8"/>
  <c r="D47" i="8" s="1"/>
  <c r="H47" i="8" s="1"/>
  <c r="C32" i="6"/>
  <c r="B33" i="8"/>
  <c r="D33" i="8" s="1"/>
  <c r="H33" i="8" s="1"/>
  <c r="C33" i="6" l="1"/>
  <c r="B34" i="8"/>
  <c r="D34" i="8" s="1"/>
  <c r="H34" i="8" s="1"/>
  <c r="C47" i="6"/>
  <c r="B48" i="8"/>
  <c r="D48" i="8" s="1"/>
  <c r="H48" i="8" s="1"/>
  <c r="C48" i="6" l="1"/>
  <c r="B49" i="8"/>
  <c r="D49" i="8" s="1"/>
  <c r="H49" i="8" s="1"/>
  <c r="C34" i="6"/>
  <c r="B35" i="8"/>
  <c r="D35" i="8" s="1"/>
  <c r="H35" i="8" s="1"/>
  <c r="C35" i="6" l="1"/>
  <c r="B36" i="8"/>
  <c r="D36" i="8" s="1"/>
  <c r="H36" i="8" s="1"/>
  <c r="C49" i="6"/>
  <c r="B50" i="8"/>
  <c r="D50" i="8" s="1"/>
  <c r="H50" i="8" s="1"/>
  <c r="B51" i="8" l="1"/>
  <c r="D51" i="8" s="1"/>
  <c r="H51" i="8" s="1"/>
  <c r="H52" i="8" s="1"/>
  <c r="H19" i="8" s="1"/>
  <c r="C29" i="9" s="1"/>
  <c r="C50" i="6"/>
  <c r="B37" i="8"/>
  <c r="D37" i="8" s="1"/>
  <c r="H37" i="8" s="1"/>
  <c r="H38" i="8" s="1"/>
  <c r="H18" i="8" s="1"/>
  <c r="C36" i="6"/>
  <c r="B38" i="8" l="1"/>
  <c r="C16" i="6"/>
  <c r="C54" i="6"/>
  <c r="C13" i="6" s="1"/>
  <c r="C17" i="6"/>
  <c r="B52" i="8"/>
  <c r="C28" i="9"/>
  <c r="H21" i="8"/>
  <c r="C14" i="6" l="1"/>
  <c r="B15" i="8"/>
  <c r="D15" i="8" s="1"/>
  <c r="D16" i="8" s="1"/>
  <c r="C31" i="9"/>
  <c r="H22" i="8"/>
  <c r="C32" i="9" s="1"/>
  <c r="C20" i="6"/>
</calcChain>
</file>

<file path=xl/sharedStrings.xml><?xml version="1.0" encoding="utf-8"?>
<sst xmlns="http://schemas.openxmlformats.org/spreadsheetml/2006/main" count="120" uniqueCount="61">
  <si>
    <t>MES</t>
  </si>
  <si>
    <t>IPC NACIONAL EMPALME IPIM</t>
  </si>
  <si>
    <t xml:space="preserve">RESOLUCIÓN TÉCNICA N° 6  
"ESTADOS CONTABLES EN MONEDA HOMOGENEA" 
ÍNDICE DEFINIDO POR LA RESOLUCIÓN DE JG 539/18                    
</t>
  </si>
  <si>
    <t>*</t>
  </si>
  <si>
    <t>Activo</t>
  </si>
  <si>
    <t>Caja</t>
  </si>
  <si>
    <t>Pasivo</t>
  </si>
  <si>
    <t>Pat.Neto</t>
  </si>
  <si>
    <t>Capital</t>
  </si>
  <si>
    <t>Aj. Capital</t>
  </si>
  <si>
    <t>Res. Legal</t>
  </si>
  <si>
    <t>R.N.A.</t>
  </si>
  <si>
    <t>Rdo. Ejercicio</t>
  </si>
  <si>
    <t>Ventas</t>
  </si>
  <si>
    <t xml:space="preserve">Enero </t>
  </si>
  <si>
    <t>Febrero</t>
  </si>
  <si>
    <t>Marzo</t>
  </si>
  <si>
    <t>Abril</t>
  </si>
  <si>
    <t>Mayo</t>
  </si>
  <si>
    <t>Junio</t>
  </si>
  <si>
    <t>Julio</t>
  </si>
  <si>
    <t>Agosto</t>
  </si>
  <si>
    <t>Septiembre</t>
  </si>
  <si>
    <t>Octubre</t>
  </si>
  <si>
    <t>Noviembre</t>
  </si>
  <si>
    <t>Diciembre</t>
  </si>
  <si>
    <t>Bs. De Uso</t>
  </si>
  <si>
    <t>Ej. 2018</t>
  </si>
  <si>
    <t>Ej. 2019</t>
  </si>
  <si>
    <t>Gastos</t>
  </si>
  <si>
    <t>Rdo. Ej</t>
  </si>
  <si>
    <t>Bs. De Uso AA</t>
  </si>
  <si>
    <t>Amortizacion</t>
  </si>
  <si>
    <t>$ = Dic-2018</t>
  </si>
  <si>
    <t>Anticuación</t>
  </si>
  <si>
    <t>Indice cierre</t>
  </si>
  <si>
    <t>Indice inicio</t>
  </si>
  <si>
    <t>Coeficiente</t>
  </si>
  <si>
    <t>Deudas</t>
  </si>
  <si>
    <t>$ = Dic-2019</t>
  </si>
  <si>
    <t>Amort. Ej.</t>
  </si>
  <si>
    <t>Rdo. FxT (Inc RECPAM)</t>
  </si>
  <si>
    <t>Ej 2019</t>
  </si>
  <si>
    <t>Ej 2018</t>
  </si>
  <si>
    <t>Total</t>
  </si>
  <si>
    <t>E y EE Saldo inicial</t>
  </si>
  <si>
    <t>ACTIVIDADES OPERATIVAS</t>
  </si>
  <si>
    <t>Opción  Sec. 6.1 de Res. FACPCE 539/18</t>
  </si>
  <si>
    <t>Efectivo neto generado (aplicado) por actividades operativas</t>
  </si>
  <si>
    <t>ACTIVIDADES DE INVERSION</t>
  </si>
  <si>
    <t>Efectivo neto generado (aplicado) por actividades de inversión</t>
  </si>
  <si>
    <t>ACTIVIDADES DE FINANCIACION</t>
  </si>
  <si>
    <t>Efectivo neto generado (aplicado) por actividades de Financiación</t>
  </si>
  <si>
    <t>AUMENTO (DISMINUCION) NETO(A) DEL EFECTIVO</t>
  </si>
  <si>
    <r>
      <rPr>
        <b/>
        <sz val="11"/>
        <color theme="1"/>
        <rFont val="Calibri"/>
        <family val="2"/>
        <scheme val="minor"/>
      </rPr>
      <t xml:space="preserve">Estado Flujo Efectivo </t>
    </r>
    <r>
      <rPr>
        <sz val="11"/>
        <color theme="1"/>
        <rFont val="Calibri"/>
        <family val="2"/>
        <scheme val="minor"/>
      </rPr>
      <t>(Sec 6.1 - Res. FACPCE 539/18)</t>
    </r>
  </si>
  <si>
    <t>Estado de Situacion Patrimonial</t>
  </si>
  <si>
    <t>Estado Ev. Patrimono Neto</t>
  </si>
  <si>
    <t>Estado de Resultado</t>
  </si>
  <si>
    <t>Estado Flujo de Efectivo</t>
  </si>
  <si>
    <t>Nota Unidad de Medida</t>
  </si>
  <si>
    <t xml:space="preserve">    Los presentes estados contables han sido preparados en moneda homogénea reconociendo en forma integral los efectos de la inflación de conformidad establecido para la Resolución Técnica Nº 6, en virtud de haberse determinado la existencia de un contexto de alta inflación que vuelve necesaria la reexpresión de los estados contables.
     Durante el primer semestre el 2018, diversos factores macroeconómicos produjeron una aceleración significativa de la inflación, resultando en índices que excedieron el 100% acumulado en tres años, y en proyecciones de inflación que confirmaron dicha tendencia. Como consecuencia de ello la Junta de Gobierno de la Federación Argentina de Consejos Profesionales de Ciencias Económicas (FACPCE) emitió la resolución 539/2018, indicando que se encontraba configurado el contexto de alta inflación y que los estados contables correspondientes a periodos anuales o intermedios cerrados a partir del primero de Julio 2018 deberían ser ajustados para reflejar los cambios en el poder adquisitivo de la moneda.
Utilización de dispensas opcionales establecidas en la resolución 539 de la junta de
gobierno de la FACPCE:
Para la preparación de los presentes estados contables, la Comision Directiva de la entidad ha optado por:
 Opción de presentar el estado de flujo de efectivo con información ajustada por inflación en forma sintética, con los renglones mínimos. Sec. 6.1 de REs. FACPCE 539/18.
 Opción de determinar y presentar los resultados financieros y por tenencia (incluido el RECPAM) en una sola línea. Sec. 4.1 b) de REs. FACPCE 539/18.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</si>
</sst>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quot;\ * #,##0.00_ ;_ &quot;$&quot;\ * \-#,##0.00_ ;_ &quot;$&quot;\ * &quot;-&quot;??_ ;_ @_ "/>
    <numFmt numFmtId="43" formatCode="_ * #,##0.00_ ;_ * \-#,##0.00_ ;_ * &quot;-&quot;??_ ;_ @_ "/>
    <numFmt numFmtId="164" formatCode="0.0000"/>
    <numFmt numFmtId="165" formatCode="0.0"/>
    <numFmt numFmtId="166" formatCode="_ * #,##0.0000_ ;_ * \-#,##0.0000_ ;_ * &quot;-&quot;??_ ;_ @_ "/>
    <numFmt numFmtId="168" formatCode="_(* #,##0.00_);_(* \(#,##0.00\);_(* &quot;-&quot;??_);_(@_)"/>
    <numFmt numFmtId="170" formatCode="_(&quot;N$&quot;* #,##0.00_);_(&quot;N$&quot;* \(#,##0.00\);_(&quot;N$&quot;* &quot;-&quot;??_);_(@_)"/>
  </numFmts>
  <fonts count="28" x14ac:knownFonts="1">
    <font>
      <sz val="11"/>
      <color theme="1"/>
      <name val="Calibri"/>
      <family val="2"/>
      <scheme val="minor"/>
    </font>
    <font>
      <sz val="10"/>
      <name val="Arial"/>
      <family val="2"/>
    </font>
    <font>
      <sz val="12"/>
      <name val="Arial"/>
      <family val="2"/>
    </font>
    <font>
      <b/>
      <sz val="12"/>
      <name val="Arial"/>
      <family val="2"/>
    </font>
    <font>
      <sz val="11"/>
      <color theme="1"/>
      <name val="Calibri"/>
      <family val="2"/>
      <scheme val="minor"/>
    </font>
    <font>
      <u/>
      <sz val="10"/>
      <color theme="10"/>
      <name val="Arial"/>
      <family val="2"/>
    </font>
    <font>
      <sz val="11"/>
      <color indexed="8"/>
      <name val="Calibri"/>
      <family val="2"/>
      <scheme val="minor"/>
    </font>
    <font>
      <sz val="12"/>
      <color theme="1"/>
      <name val="Calibri"/>
      <family val="2"/>
      <scheme val="minor"/>
    </font>
    <font>
      <b/>
      <sz val="12"/>
      <name val="Calibri"/>
      <family val="2"/>
      <scheme val="minor"/>
    </font>
    <font>
      <sz val="12"/>
      <name val="Calibri"/>
      <family val="2"/>
      <scheme val="minor"/>
    </font>
    <font>
      <sz val="12"/>
      <color indexed="8"/>
      <name val="Calibri"/>
      <family val="2"/>
      <scheme val="minor"/>
    </font>
    <font>
      <b/>
      <sz val="8"/>
      <color theme="1"/>
      <name val="Arial"/>
      <family val="2"/>
    </font>
    <font>
      <b/>
      <sz val="12"/>
      <color theme="1"/>
      <name val="Calibri"/>
      <family val="2"/>
      <scheme val="minor"/>
    </font>
    <font>
      <u/>
      <sz val="9.9"/>
      <color theme="10"/>
      <name val="Calibri"/>
      <family val="2"/>
    </font>
    <font>
      <sz val="11"/>
      <color rgb="FFFF0000"/>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0"/>
      <color theme="1"/>
      <name val="Arial"/>
      <family val="2"/>
    </font>
    <font>
      <u/>
      <sz val="11"/>
      <color theme="1"/>
      <name val="Calibri"/>
      <family val="2"/>
      <scheme val="minor"/>
    </font>
    <font>
      <i/>
      <sz val="11"/>
      <color theme="1"/>
      <name val="Calibri"/>
      <family val="2"/>
      <scheme val="minor"/>
    </font>
    <font>
      <b/>
      <i/>
      <u/>
      <sz val="11"/>
      <color theme="1"/>
      <name val="Calibri"/>
      <family val="2"/>
      <scheme val="minor"/>
    </font>
    <font>
      <b/>
      <sz val="9"/>
      <color theme="1"/>
      <name val="Calibri"/>
      <family val="2"/>
      <scheme val="minor"/>
    </font>
    <font>
      <sz val="9"/>
      <color theme="1"/>
      <name val="Calibri"/>
      <family val="2"/>
      <scheme val="minor"/>
    </font>
    <font>
      <sz val="9"/>
      <color theme="1"/>
      <name val="Arial"/>
      <family val="2"/>
    </font>
    <font>
      <b/>
      <u/>
      <sz val="9"/>
      <color theme="1"/>
      <name val="Calibri"/>
      <family val="2"/>
      <scheme val="minor"/>
    </font>
    <font>
      <b/>
      <i/>
      <u/>
      <sz val="11"/>
      <color theme="4" tint="-0.249977111117893"/>
      <name val="Calibri"/>
      <family val="2"/>
      <scheme val="minor"/>
    </font>
    <font>
      <sz val="8"/>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37">
    <xf numFmtId="0" fontId="0" fillId="0" borderId="0"/>
    <xf numFmtId="0" fontId="1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applyNumberFormat="0" applyFill="0" applyBorder="0" applyAlignment="0" applyProtection="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3" fillId="0" borderId="0" applyNumberFormat="0" applyFill="0" applyBorder="0" applyAlignment="0" applyProtection="0">
      <alignment vertical="top"/>
      <protection locked="0"/>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4"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4" fillId="0" borderId="0" applyFont="0" applyFill="0" applyBorder="0" applyAlignment="0" applyProtection="0"/>
    <xf numFmtId="170" fontId="1" fillId="0" borderId="0" applyFont="0" applyFill="0" applyBorder="0" applyAlignment="0" applyProtection="0"/>
    <xf numFmtId="0" fontId="1" fillId="0" borderId="0"/>
    <xf numFmtId="0" fontId="1" fillId="0" borderId="0" applyNumberForma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6" fillId="0" borderId="0" xfId="0" applyFont="1" applyFill="1" applyBorder="1"/>
    <xf numFmtId="0" fontId="7"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7" fontId="9" fillId="0" borderId="3" xfId="0" applyNumberFormat="1" applyFont="1" applyFill="1" applyBorder="1" applyAlignment="1">
      <alignment horizontal="center" vertical="center" wrapText="1"/>
    </xf>
    <xf numFmtId="17" fontId="9" fillId="0" borderId="4" xfId="0" applyNumberFormat="1" applyFont="1" applyFill="1" applyBorder="1" applyAlignment="1">
      <alignment horizontal="center" vertical="center" wrapText="1"/>
    </xf>
    <xf numFmtId="17" fontId="10" fillId="0" borderId="4" xfId="0" applyNumberFormat="1" applyFont="1" applyFill="1" applyBorder="1" applyAlignment="1">
      <alignment horizontal="center"/>
    </xf>
    <xf numFmtId="17" fontId="10" fillId="0" borderId="5" xfId="0" applyNumberFormat="1" applyFont="1" applyFill="1" applyBorder="1" applyAlignment="1">
      <alignment horizontal="center"/>
    </xf>
    <xf numFmtId="164" fontId="2" fillId="0" borderId="6" xfId="5" applyNumberFormat="1" applyFont="1" applyBorder="1"/>
    <xf numFmtId="164" fontId="2" fillId="0" borderId="7" xfId="5" applyNumberFormat="1" applyFont="1" applyBorder="1"/>
    <xf numFmtId="164" fontId="2" fillId="0" borderId="7" xfId="0" applyNumberFormat="1" applyFont="1" applyFill="1" applyBorder="1" applyAlignment="1" applyProtection="1"/>
    <xf numFmtId="164" fontId="3" fillId="0" borderId="7" xfId="5" applyNumberFormat="1" applyFont="1" applyFill="1" applyBorder="1"/>
    <xf numFmtId="164" fontId="2" fillId="0" borderId="7" xfId="5" applyNumberFormat="1" applyFont="1" applyFill="1" applyBorder="1"/>
    <xf numFmtId="164" fontId="2" fillId="0" borderId="8" xfId="5" applyNumberFormat="1" applyFont="1" applyFill="1" applyBorder="1"/>
    <xf numFmtId="164" fontId="0" fillId="0" borderId="0" xfId="0" applyNumberFormat="1"/>
    <xf numFmtId="165" fontId="11" fillId="0" borderId="0" xfId="0" applyNumberFormat="1" applyFont="1" applyBorder="1"/>
    <xf numFmtId="164" fontId="2" fillId="0" borderId="7" xfId="5" applyNumberFormat="1" applyFont="1" applyFill="1" applyBorder="1" applyAlignment="1">
      <alignment horizontal="right"/>
    </xf>
    <xf numFmtId="0" fontId="13" fillId="0" borderId="0" xfId="1" applyAlignment="1" applyProtection="1"/>
    <xf numFmtId="10" fontId="0" fillId="0" borderId="0" xfId="7" applyNumberFormat="1" applyFont="1"/>
    <xf numFmtId="0" fontId="15" fillId="0" borderId="0" xfId="0" applyFont="1"/>
    <xf numFmtId="0" fontId="16" fillId="0" borderId="0" xfId="0" applyFont="1"/>
    <xf numFmtId="44" fontId="0" fillId="0" borderId="0" xfId="9" applyFont="1"/>
    <xf numFmtId="44" fontId="0" fillId="0" borderId="0" xfId="9" applyFont="1" applyAlignment="1">
      <alignment horizontal="center"/>
    </xf>
    <xf numFmtId="43" fontId="17" fillId="0" borderId="0" xfId="9" applyNumberFormat="1" applyFont="1"/>
    <xf numFmtId="0" fontId="18" fillId="0" borderId="0" xfId="0" applyFont="1" applyBorder="1"/>
    <xf numFmtId="0" fontId="18" fillId="0" borderId="11" xfId="0" applyFont="1" applyBorder="1"/>
    <xf numFmtId="14" fontId="18" fillId="0" borderId="11" xfId="0" applyNumberFormat="1" applyFont="1" applyBorder="1"/>
    <xf numFmtId="17" fontId="18" fillId="0" borderId="0" xfId="0" applyNumberFormat="1" applyFont="1" applyBorder="1"/>
    <xf numFmtId="43" fontId="18" fillId="0" borderId="0" xfId="8" applyNumberFormat="1" applyFont="1" applyBorder="1"/>
    <xf numFmtId="166" fontId="18" fillId="0" borderId="0" xfId="8" applyNumberFormat="1" applyFont="1" applyBorder="1"/>
    <xf numFmtId="43" fontId="0" fillId="0" borderId="0" xfId="0" applyNumberFormat="1"/>
    <xf numFmtId="0" fontId="14" fillId="0" borderId="0" xfId="0" applyFont="1"/>
    <xf numFmtId="0" fontId="17" fillId="0" borderId="0" xfId="0" applyFont="1"/>
    <xf numFmtId="43" fontId="17" fillId="0" borderId="0" xfId="0" applyNumberFormat="1" applyFont="1"/>
    <xf numFmtId="44" fontId="15" fillId="0" borderId="0" xfId="9" applyFont="1"/>
    <xf numFmtId="0" fontId="0" fillId="0" borderId="11" xfId="0" applyBorder="1"/>
    <xf numFmtId="43" fontId="18" fillId="3" borderId="0" xfId="8" applyNumberFormat="1" applyFont="1" applyFill="1" applyBorder="1"/>
    <xf numFmtId="43" fontId="18" fillId="0" borderId="11" xfId="8" applyNumberFormat="1" applyFont="1" applyBorder="1"/>
    <xf numFmtId="44" fontId="0" fillId="0" borderId="11" xfId="9" applyFont="1" applyBorder="1"/>
    <xf numFmtId="0" fontId="14" fillId="0" borderId="11" xfId="0" applyFont="1" applyBorder="1"/>
    <xf numFmtId="43" fontId="17" fillId="0" borderId="11" xfId="0" applyNumberFormat="1" applyFont="1" applyBorder="1"/>
    <xf numFmtId="0" fontId="17" fillId="0" borderId="11" xfId="0" applyFont="1" applyBorder="1"/>
    <xf numFmtId="0" fontId="15" fillId="0" borderId="9" xfId="0" applyFont="1" applyBorder="1"/>
    <xf numFmtId="0" fontId="0" fillId="0" borderId="13" xfId="0" applyBorder="1"/>
    <xf numFmtId="0" fontId="0" fillId="0" borderId="16" xfId="0" applyBorder="1"/>
    <xf numFmtId="0" fontId="19" fillId="0" borderId="0" xfId="0" applyFont="1"/>
    <xf numFmtId="0" fontId="19" fillId="0" borderId="13" xfId="0" applyFont="1" applyBorder="1"/>
    <xf numFmtId="0" fontId="0" fillId="0" borderId="9" xfId="0" applyFont="1" applyBorder="1"/>
    <xf numFmtId="44" fontId="0" fillId="0" borderId="13" xfId="9" applyFont="1" applyBorder="1"/>
    <xf numFmtId="44" fontId="0" fillId="0" borderId="16" xfId="9" applyFont="1" applyBorder="1"/>
    <xf numFmtId="44" fontId="15" fillId="0" borderId="9" xfId="9" applyFont="1" applyBorder="1"/>
    <xf numFmtId="44" fontId="0" fillId="0" borderId="17" xfId="9" applyFont="1" applyBorder="1"/>
    <xf numFmtId="44" fontId="0" fillId="0" borderId="18" xfId="9" applyFont="1" applyBorder="1"/>
    <xf numFmtId="44" fontId="15" fillId="0" borderId="12" xfId="9" applyFont="1" applyBorder="1"/>
    <xf numFmtId="44" fontId="15" fillId="0" borderId="18" xfId="9" applyFont="1" applyBorder="1"/>
    <xf numFmtId="44" fontId="4" fillId="0" borderId="12" xfId="9" applyFont="1" applyBorder="1"/>
    <xf numFmtId="44" fontId="0" fillId="0" borderId="0" xfId="0" applyNumberFormat="1"/>
    <xf numFmtId="0" fontId="0" fillId="0" borderId="13" xfId="0" applyFont="1" applyBorder="1"/>
    <xf numFmtId="0" fontId="20" fillId="0" borderId="16" xfId="0" applyFont="1" applyBorder="1"/>
    <xf numFmtId="44" fontId="20" fillId="0" borderId="18" xfId="9" applyFont="1" applyBorder="1"/>
    <xf numFmtId="0" fontId="15" fillId="0" borderId="16" xfId="0" applyFont="1" applyBorder="1"/>
    <xf numFmtId="0" fontId="15" fillId="0" borderId="19" xfId="0" applyFont="1" applyBorder="1"/>
    <xf numFmtId="44" fontId="15" fillId="0" borderId="20" xfId="9" applyFont="1" applyBorder="1"/>
    <xf numFmtId="0" fontId="21" fillId="0" borderId="16" xfId="0" applyFont="1" applyBorder="1"/>
    <xf numFmtId="0" fontId="19" fillId="0" borderId="16" xfId="0" applyFont="1" applyBorder="1"/>
    <xf numFmtId="0" fontId="16" fillId="0" borderId="19" xfId="0" applyFont="1" applyBorder="1"/>
    <xf numFmtId="44" fontId="0" fillId="0" borderId="21" xfId="9" applyFont="1" applyBorder="1"/>
    <xf numFmtId="0" fontId="22" fillId="0" borderId="0" xfId="0" applyFont="1"/>
    <xf numFmtId="0" fontId="23" fillId="0" borderId="0" xfId="0" applyFont="1"/>
    <xf numFmtId="17" fontId="24" fillId="0" borderId="0" xfId="0" applyNumberFormat="1" applyFont="1" applyBorder="1"/>
    <xf numFmtId="43" fontId="23" fillId="0" borderId="0" xfId="0" applyNumberFormat="1" applyFont="1"/>
    <xf numFmtId="43" fontId="24" fillId="0" borderId="0" xfId="8" applyNumberFormat="1" applyFont="1" applyBorder="1"/>
    <xf numFmtId="166" fontId="24" fillId="0" borderId="0" xfId="8" applyNumberFormat="1" applyFont="1" applyBorder="1"/>
    <xf numFmtId="0" fontId="23" fillId="0" borderId="11" xfId="0" applyFont="1" applyBorder="1"/>
    <xf numFmtId="43" fontId="24" fillId="0" borderId="11" xfId="8" applyNumberFormat="1" applyFont="1" applyBorder="1"/>
    <xf numFmtId="0" fontId="25" fillId="0" borderId="0" xfId="0" applyFont="1"/>
    <xf numFmtId="44" fontId="23" fillId="0" borderId="0" xfId="9" applyFont="1"/>
    <xf numFmtId="0" fontId="12" fillId="2" borderId="9" xfId="0" applyFont="1" applyFill="1" applyBorder="1" applyAlignment="1">
      <alignment horizontal="center" vertical="top" wrapText="1"/>
    </xf>
    <xf numFmtId="0" fontId="12" fillId="2" borderId="10" xfId="0" applyFont="1" applyFill="1" applyBorder="1" applyAlignment="1">
      <alignment horizontal="center" vertical="top" wrapText="1"/>
    </xf>
    <xf numFmtId="0" fontId="7" fillId="0" borderId="0" xfId="0" applyFont="1" applyAlignment="1">
      <alignment horizontal="left" vertical="top"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44" fontId="4" fillId="0" borderId="16" xfId="9" applyFont="1" applyBorder="1"/>
    <xf numFmtId="44" fontId="4" fillId="0" borderId="18" xfId="9" applyFont="1" applyBorder="1"/>
    <xf numFmtId="0" fontId="26" fillId="0" borderId="0" xfId="0" applyFont="1" applyAlignment="1">
      <alignment horizontal="center" vertical="center"/>
    </xf>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0" xfId="0" applyFont="1" applyBorder="1" applyAlignment="1">
      <alignment horizontal="left" vertical="center"/>
    </xf>
    <xf numFmtId="0" fontId="26" fillId="0" borderId="22" xfId="0" applyFont="1" applyBorder="1" applyAlignment="1">
      <alignment horizontal="left" vertical="center"/>
    </xf>
    <xf numFmtId="4" fontId="27" fillId="4" borderId="0" xfId="5" applyNumberFormat="1" applyFont="1" applyFill="1" applyBorder="1" applyAlignment="1">
      <alignment horizontal="justify" vertical="top" wrapText="1"/>
    </xf>
    <xf numFmtId="0" fontId="0" fillId="0" borderId="0" xfId="0" applyBorder="1"/>
    <xf numFmtId="0" fontId="0" fillId="0" borderId="22" xfId="0" applyBorder="1"/>
    <xf numFmtId="4" fontId="27" fillId="4" borderId="16" xfId="5" applyNumberFormat="1" applyFont="1" applyFill="1" applyBorder="1" applyAlignment="1">
      <alignment horizontal="justify" vertical="top" wrapText="1"/>
    </xf>
    <xf numFmtId="4" fontId="27" fillId="4" borderId="22" xfId="5" applyNumberFormat="1" applyFont="1" applyFill="1" applyBorder="1" applyAlignment="1">
      <alignment horizontal="justify" vertical="top" wrapText="1"/>
    </xf>
    <xf numFmtId="4" fontId="27" fillId="4" borderId="19" xfId="5" applyNumberFormat="1" applyFont="1" applyFill="1" applyBorder="1" applyAlignment="1">
      <alignment horizontal="justify" vertical="top" wrapText="1"/>
    </xf>
    <xf numFmtId="4" fontId="27" fillId="4" borderId="23" xfId="5" applyNumberFormat="1" applyFont="1" applyFill="1" applyBorder="1" applyAlignment="1">
      <alignment horizontal="justify" vertical="top" wrapText="1"/>
    </xf>
    <xf numFmtId="4" fontId="27" fillId="4" borderId="24" xfId="5" applyNumberFormat="1" applyFont="1" applyFill="1" applyBorder="1" applyAlignment="1">
      <alignment horizontal="justify" vertical="top" wrapText="1"/>
    </xf>
  </cellXfs>
  <cellStyles count="37">
    <cellStyle name="Hipervínculo" xfId="1" builtinId="8"/>
    <cellStyle name="Hipervínculo 2" xfId="2"/>
    <cellStyle name="Hipervínculo 3" xfId="10"/>
    <cellStyle name="Millares" xfId="8" builtinId="3"/>
    <cellStyle name="Millares 2" xfId="12"/>
    <cellStyle name="Millares 3" xfId="13"/>
    <cellStyle name="Millares 3 2" xfId="14"/>
    <cellStyle name="Millares 3 3" xfId="15"/>
    <cellStyle name="Millares 3 4" xfId="16"/>
    <cellStyle name="Millares 4" xfId="17"/>
    <cellStyle name="Millares 4 2" xfId="18"/>
    <cellStyle name="Millares 5" xfId="11"/>
    <cellStyle name="Moneda" xfId="9" builtinId="4"/>
    <cellStyle name="Moneda 2" xfId="20"/>
    <cellStyle name="Moneda 2 2" xfId="21"/>
    <cellStyle name="Moneda 3" xfId="22"/>
    <cellStyle name="Moneda 3 2" xfId="23"/>
    <cellStyle name="Moneda 3 3" xfId="24"/>
    <cellStyle name="Moneda 4" xfId="25"/>
    <cellStyle name="Moneda 4 2" xfId="26"/>
    <cellStyle name="Moneda 5" xfId="19"/>
    <cellStyle name="Normal" xfId="0" builtinId="0"/>
    <cellStyle name="Normal 2" xfId="3"/>
    <cellStyle name="Normal 2 2" xfId="28"/>
    <cellStyle name="Normal 2 3" xfId="27"/>
    <cellStyle name="Normal 3" xfId="4"/>
    <cellStyle name="Normal 4" xfId="5"/>
    <cellStyle name="Normal 5" xfId="29"/>
    <cellStyle name="Porcentaje" xfId="7" builtinId="5"/>
    <cellStyle name="Porcentaje 2" xfId="6"/>
    <cellStyle name="Porcentaje 2 2" xfId="31"/>
    <cellStyle name="Porcentaje 2 2 2" xfId="32"/>
    <cellStyle name="Porcentaje 2 2 3" xfId="33"/>
    <cellStyle name="Porcentaje 2 3" xfId="30"/>
    <cellStyle name="Porcentaje 3" xfId="34"/>
    <cellStyle name="Porcentaje 3 2" xfId="35"/>
    <cellStyle name="Porcentaje 3 3" xfId="36"/>
  </cellStyles>
  <dxfs count="6">
    <dxf>
      <font>
        <color theme="0"/>
      </font>
    </dxf>
    <dxf>
      <fill>
        <patternFill>
          <bgColor rgb="FFFFC7CE"/>
        </patternFill>
      </fill>
    </dxf>
    <dxf>
      <font>
        <color theme="0"/>
      </font>
    </dxf>
    <dxf>
      <fill>
        <patternFill>
          <bgColor rgb="FFFFC7CE"/>
        </patternFill>
      </fill>
    </dxf>
    <dxf>
      <font>
        <color theme="0"/>
      </font>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4"/>
  <sheetViews>
    <sheetView zoomScale="90" zoomScaleNormal="90" workbookViewId="0">
      <pane ySplit="3" topLeftCell="A289" activePane="bottomLeft" state="frozen"/>
      <selection pane="bottomLeft" activeCell="C337" sqref="C337"/>
    </sheetView>
  </sheetViews>
  <sheetFormatPr baseColWidth="10" defaultRowHeight="15.75" x14ac:dyDescent="0.25"/>
  <cols>
    <col min="1" max="1" width="16.42578125" style="2" customWidth="1"/>
    <col min="2" max="2" width="28.85546875" style="2" customWidth="1"/>
    <col min="3" max="3" width="23.42578125" customWidth="1"/>
  </cols>
  <sheetData>
    <row r="1" spans="1:2" ht="80.25" customHeight="1" thickBot="1" x14ac:dyDescent="0.3">
      <c r="A1" s="78" t="s">
        <v>2</v>
      </c>
      <c r="B1" s="79"/>
    </row>
    <row r="2" spans="1:2" ht="16.5" thickBot="1" x14ac:dyDescent="0.3"/>
    <row r="3" spans="1:2" ht="32.25" thickBot="1" x14ac:dyDescent="0.3">
      <c r="A3" s="3" t="s">
        <v>0</v>
      </c>
      <c r="B3" s="4" t="s">
        <v>1</v>
      </c>
    </row>
    <row r="4" spans="1:2" ht="22.5" customHeight="1" x14ac:dyDescent="0.25">
      <c r="A4" s="5">
        <v>33970</v>
      </c>
      <c r="B4" s="9">
        <v>7.4670667346606479</v>
      </c>
    </row>
    <row r="5" spans="1:2" ht="22.5" customHeight="1" x14ac:dyDescent="0.25">
      <c r="A5" s="6">
        <v>34001</v>
      </c>
      <c r="B5" s="10">
        <v>7.5009994172178738</v>
      </c>
    </row>
    <row r="6" spans="1:2" ht="22.5" customHeight="1" x14ac:dyDescent="0.25">
      <c r="A6" s="6">
        <v>34029</v>
      </c>
      <c r="B6" s="10">
        <v>7.522855448481697</v>
      </c>
    </row>
    <row r="7" spans="1:2" ht="22.5" customHeight="1" x14ac:dyDescent="0.25">
      <c r="A7" s="6">
        <v>34060</v>
      </c>
      <c r="B7" s="10">
        <v>7.5619707627410095</v>
      </c>
    </row>
    <row r="8" spans="1:2" ht="22.5" customHeight="1" x14ac:dyDescent="0.25">
      <c r="A8" s="6">
        <v>34090</v>
      </c>
      <c r="B8" s="10">
        <v>7.5379824857185964</v>
      </c>
    </row>
    <row r="9" spans="1:2" ht="22.5" customHeight="1" x14ac:dyDescent="0.25">
      <c r="A9" s="6">
        <v>34121</v>
      </c>
      <c r="B9" s="10">
        <v>7.5522868623991686</v>
      </c>
    </row>
    <row r="10" spans="1:2" ht="22.5" customHeight="1" x14ac:dyDescent="0.25">
      <c r="A10" s="6">
        <v>34151</v>
      </c>
      <c r="B10" s="10">
        <v>7.560007680282113</v>
      </c>
    </row>
    <row r="11" spans="1:2" ht="22.5" customHeight="1" x14ac:dyDescent="0.25">
      <c r="A11" s="6">
        <v>34182</v>
      </c>
      <c r="B11" s="10">
        <v>7.5932269137687038</v>
      </c>
    </row>
    <row r="12" spans="1:2" ht="22.5" customHeight="1" x14ac:dyDescent="0.25">
      <c r="A12" s="6">
        <v>34213</v>
      </c>
      <c r="B12" s="10">
        <v>7.5641672631575219</v>
      </c>
    </row>
    <row r="13" spans="1:2" ht="22.5" customHeight="1" x14ac:dyDescent="0.25">
      <c r="A13" s="6">
        <v>34243</v>
      </c>
      <c r="B13" s="10">
        <v>7.5769304654789558</v>
      </c>
    </row>
    <row r="14" spans="1:2" ht="22.5" customHeight="1" x14ac:dyDescent="0.25">
      <c r="A14" s="6">
        <v>34274</v>
      </c>
      <c r="B14" s="10">
        <v>7.5110623794019418</v>
      </c>
    </row>
    <row r="15" spans="1:2" ht="22.5" customHeight="1" x14ac:dyDescent="0.25">
      <c r="A15" s="6">
        <v>34304</v>
      </c>
      <c r="B15" s="10">
        <v>7.4488593912260432</v>
      </c>
    </row>
    <row r="16" spans="1:2" ht="22.5" customHeight="1" x14ac:dyDescent="0.25">
      <c r="A16" s="6">
        <v>34335</v>
      </c>
      <c r="B16" s="10">
        <v>7.4125880959717492</v>
      </c>
    </row>
    <row r="17" spans="1:2" ht="22.5" customHeight="1" x14ac:dyDescent="0.25">
      <c r="A17" s="6">
        <v>34366</v>
      </c>
      <c r="B17" s="10">
        <v>7.3658827644727394</v>
      </c>
    </row>
    <row r="18" spans="1:2" ht="22.5" customHeight="1" x14ac:dyDescent="0.25">
      <c r="A18" s="6">
        <v>34394</v>
      </c>
      <c r="B18" s="10">
        <v>7.3719092588597084</v>
      </c>
    </row>
    <row r="19" spans="1:2" ht="22.5" customHeight="1" x14ac:dyDescent="0.25">
      <c r="A19" s="6">
        <v>34425</v>
      </c>
      <c r="B19" s="10">
        <v>7.3982751718026973</v>
      </c>
    </row>
    <row r="20" spans="1:2" ht="22.5" customHeight="1" x14ac:dyDescent="0.25">
      <c r="A20" s="6">
        <v>34455</v>
      </c>
      <c r="B20" s="10">
        <v>7.4849060286153755</v>
      </c>
    </row>
    <row r="21" spans="1:2" ht="22.5" customHeight="1" x14ac:dyDescent="0.25">
      <c r="A21" s="6">
        <v>34486</v>
      </c>
      <c r="B21" s="10">
        <v>7.5436643488883224</v>
      </c>
    </row>
    <row r="22" spans="1:2" ht="22.5" customHeight="1" x14ac:dyDescent="0.25">
      <c r="A22" s="6">
        <v>34516</v>
      </c>
      <c r="B22" s="10">
        <v>7.5813299388068778</v>
      </c>
    </row>
    <row r="23" spans="1:2" ht="22.5" customHeight="1" x14ac:dyDescent="0.25">
      <c r="A23" s="6">
        <v>34547</v>
      </c>
      <c r="B23" s="10">
        <v>7.5737968208231674</v>
      </c>
    </row>
    <row r="24" spans="1:2" ht="22.5" customHeight="1" x14ac:dyDescent="0.25">
      <c r="A24" s="6">
        <v>34578</v>
      </c>
      <c r="B24" s="10">
        <v>7.5730435090247958</v>
      </c>
    </row>
    <row r="25" spans="1:2" ht="22.5" customHeight="1" x14ac:dyDescent="0.25">
      <c r="A25" s="6">
        <v>34608</v>
      </c>
      <c r="B25" s="10">
        <v>7.5941362393791874</v>
      </c>
    </row>
    <row r="26" spans="1:2" ht="22.5" customHeight="1" x14ac:dyDescent="0.25">
      <c r="A26" s="6">
        <v>34639</v>
      </c>
      <c r="B26" s="10">
        <v>7.6559078068456179</v>
      </c>
    </row>
    <row r="27" spans="1:2" ht="22.5" customHeight="1" x14ac:dyDescent="0.25">
      <c r="A27" s="6">
        <v>34669</v>
      </c>
      <c r="B27" s="10">
        <v>7.6687141074179266</v>
      </c>
    </row>
    <row r="28" spans="1:2" ht="22.5" customHeight="1" x14ac:dyDescent="0.25">
      <c r="A28" s="6">
        <v>34700</v>
      </c>
      <c r="B28" s="10">
        <v>7.7771910063833669</v>
      </c>
    </row>
    <row r="29" spans="1:2" ht="22.5" customHeight="1" x14ac:dyDescent="0.25">
      <c r="A29" s="6">
        <v>34731</v>
      </c>
      <c r="B29" s="10">
        <v>7.8073234783182119</v>
      </c>
    </row>
    <row r="30" spans="1:2" ht="22.5" customHeight="1" x14ac:dyDescent="0.25">
      <c r="A30" s="6">
        <v>34759</v>
      </c>
      <c r="B30" s="10">
        <v>7.7606181468192021</v>
      </c>
    </row>
    <row r="31" spans="1:2" ht="22.5" customHeight="1" x14ac:dyDescent="0.25">
      <c r="A31" s="6">
        <v>34790</v>
      </c>
      <c r="B31" s="10">
        <v>8.0205107172572365</v>
      </c>
    </row>
    <row r="32" spans="1:2" ht="22.5" customHeight="1" x14ac:dyDescent="0.25">
      <c r="A32" s="6">
        <v>34820</v>
      </c>
      <c r="B32" s="10">
        <v>8.0303037706360598</v>
      </c>
    </row>
    <row r="33" spans="1:2" ht="22.5" customHeight="1" x14ac:dyDescent="0.25">
      <c r="A33" s="6">
        <v>34851</v>
      </c>
      <c r="B33" s="10">
        <v>8.0551630599823092</v>
      </c>
    </row>
    <row r="34" spans="1:2" ht="22.5" customHeight="1" x14ac:dyDescent="0.25">
      <c r="A34" s="6">
        <v>34881</v>
      </c>
      <c r="B34" s="10">
        <v>8.0852955319171524</v>
      </c>
    </row>
    <row r="35" spans="1:2" ht="22.5" customHeight="1" x14ac:dyDescent="0.25">
      <c r="A35" s="6">
        <v>34912</v>
      </c>
      <c r="B35" s="10">
        <v>8.1101548212633983</v>
      </c>
    </row>
    <row r="36" spans="1:2" ht="22.5" customHeight="1" x14ac:dyDescent="0.25">
      <c r="A36" s="6">
        <v>34943</v>
      </c>
      <c r="B36" s="10">
        <v>8.1116614448601414</v>
      </c>
    </row>
    <row r="37" spans="1:2" ht="22.5" customHeight="1" x14ac:dyDescent="0.25">
      <c r="A37" s="6">
        <v>34973</v>
      </c>
      <c r="B37" s="10">
        <v>8.1026217032796879</v>
      </c>
    </row>
    <row r="38" spans="1:2" ht="22.5" customHeight="1" x14ac:dyDescent="0.25">
      <c r="A38" s="6">
        <v>35004</v>
      </c>
      <c r="B38" s="10">
        <v>8.0883087791106369</v>
      </c>
    </row>
    <row r="39" spans="1:2" ht="22.5" customHeight="1" x14ac:dyDescent="0.25">
      <c r="A39" s="6">
        <v>35034</v>
      </c>
      <c r="B39" s="10">
        <v>8.1154280038519975</v>
      </c>
    </row>
    <row r="40" spans="1:2" ht="22.5" customHeight="1" x14ac:dyDescent="0.25">
      <c r="A40" s="6">
        <v>35065</v>
      </c>
      <c r="B40" s="10">
        <v>8.1335074870129027</v>
      </c>
    </row>
    <row r="41" spans="1:2" ht="22.5" customHeight="1" x14ac:dyDescent="0.25">
      <c r="A41" s="6">
        <v>35096</v>
      </c>
      <c r="B41" s="10">
        <v>8.1252210572308208</v>
      </c>
    </row>
    <row r="42" spans="1:2" ht="22.5" customHeight="1" x14ac:dyDescent="0.25">
      <c r="A42" s="6">
        <v>35125</v>
      </c>
      <c r="B42" s="10">
        <v>8.1884992482939953</v>
      </c>
    </row>
    <row r="43" spans="1:2" ht="22.5" customHeight="1" x14ac:dyDescent="0.25">
      <c r="A43" s="6">
        <v>35156</v>
      </c>
      <c r="B43" s="10">
        <v>8.310535759630115</v>
      </c>
    </row>
    <row r="44" spans="1:2" ht="22.5" customHeight="1" x14ac:dyDescent="0.25">
      <c r="A44" s="6">
        <v>35186</v>
      </c>
      <c r="B44" s="10">
        <v>8.3293685545893918</v>
      </c>
    </row>
    <row r="45" spans="1:2" ht="22.5" customHeight="1" x14ac:dyDescent="0.25">
      <c r="A45" s="6">
        <v>35217</v>
      </c>
      <c r="B45" s="10">
        <v>8.2668436753245906</v>
      </c>
    </row>
    <row r="46" spans="1:2" ht="22.5" customHeight="1" x14ac:dyDescent="0.25">
      <c r="A46" s="6">
        <v>35247</v>
      </c>
      <c r="B46" s="10">
        <v>8.2570506219457656</v>
      </c>
    </row>
    <row r="47" spans="1:2" ht="22.5" customHeight="1" x14ac:dyDescent="0.25">
      <c r="A47" s="6">
        <v>35278</v>
      </c>
      <c r="B47" s="10">
        <v>8.2314380208011482</v>
      </c>
    </row>
    <row r="48" spans="1:2" ht="22.5" customHeight="1" x14ac:dyDescent="0.25">
      <c r="A48" s="6">
        <v>35309</v>
      </c>
      <c r="B48" s="10">
        <v>8.3256019955975376</v>
      </c>
    </row>
    <row r="49" spans="1:2" ht="22.5" customHeight="1" x14ac:dyDescent="0.25">
      <c r="A49" s="6">
        <v>35339</v>
      </c>
      <c r="B49" s="10">
        <v>8.3595010265242369</v>
      </c>
    </row>
    <row r="50" spans="1:2" ht="22.5" customHeight="1" x14ac:dyDescent="0.25">
      <c r="A50" s="6">
        <v>35370</v>
      </c>
      <c r="B50" s="10">
        <v>8.2939629000659494</v>
      </c>
    </row>
    <row r="51" spans="1:2" ht="22.5" customHeight="1" x14ac:dyDescent="0.25">
      <c r="A51" s="6">
        <v>35400</v>
      </c>
      <c r="B51" s="10">
        <v>8.2826632230903847</v>
      </c>
    </row>
    <row r="52" spans="1:2" ht="22.5" customHeight="1" x14ac:dyDescent="0.25">
      <c r="A52" s="6">
        <v>35431</v>
      </c>
      <c r="B52" s="10">
        <v>8.312795695025228</v>
      </c>
    </row>
    <row r="53" spans="1:2" ht="22.5" customHeight="1" x14ac:dyDescent="0.25">
      <c r="A53" s="6">
        <v>35462</v>
      </c>
      <c r="B53" s="10">
        <v>8.298482770856177</v>
      </c>
    </row>
    <row r="54" spans="1:2" ht="22.5" customHeight="1" x14ac:dyDescent="0.25">
      <c r="A54" s="6">
        <v>35490</v>
      </c>
      <c r="B54" s="10">
        <v>8.274376793308301</v>
      </c>
    </row>
    <row r="55" spans="1:2" ht="22.5" customHeight="1" x14ac:dyDescent="0.25">
      <c r="A55" s="6">
        <v>35521</v>
      </c>
      <c r="B55" s="10">
        <v>8.2382178269864887</v>
      </c>
    </row>
    <row r="56" spans="1:2" ht="22.5" customHeight="1" x14ac:dyDescent="0.25">
      <c r="A56" s="6">
        <v>35551</v>
      </c>
      <c r="B56" s="10">
        <v>8.2901963410740951</v>
      </c>
    </row>
    <row r="57" spans="1:2" ht="22.5" customHeight="1" x14ac:dyDescent="0.25">
      <c r="A57" s="6">
        <v>35582</v>
      </c>
      <c r="B57" s="10">
        <v>8.2570506219457656</v>
      </c>
    </row>
    <row r="58" spans="1:2" ht="22.5" customHeight="1" x14ac:dyDescent="0.25">
      <c r="A58" s="6">
        <v>35612</v>
      </c>
      <c r="B58" s="10">
        <v>8.2208916556239515</v>
      </c>
    </row>
    <row r="59" spans="1:2" ht="22.5" customHeight="1" x14ac:dyDescent="0.25">
      <c r="A59" s="6">
        <v>35643</v>
      </c>
      <c r="B59" s="10">
        <v>8.2773900405017855</v>
      </c>
    </row>
    <row r="60" spans="1:2" ht="22.5" customHeight="1" x14ac:dyDescent="0.25">
      <c r="A60" s="6">
        <v>35674</v>
      </c>
      <c r="B60" s="10">
        <v>8.2879364056789822</v>
      </c>
    </row>
    <row r="61" spans="1:2" ht="22.5" customHeight="1" x14ac:dyDescent="0.25">
      <c r="A61" s="6">
        <v>35704</v>
      </c>
      <c r="B61" s="10">
        <v>8.2781433523001571</v>
      </c>
    </row>
    <row r="62" spans="1:2" ht="22.5" customHeight="1" x14ac:dyDescent="0.25">
      <c r="A62" s="6">
        <v>35735</v>
      </c>
      <c r="B62" s="10">
        <v>8.2608171809376216</v>
      </c>
    </row>
    <row r="63" spans="1:2" ht="22.5" customHeight="1" x14ac:dyDescent="0.25">
      <c r="A63" s="6">
        <v>35765</v>
      </c>
      <c r="B63" s="10">
        <v>8.2065787314549006</v>
      </c>
    </row>
    <row r="64" spans="1:2" ht="22.5" customHeight="1" x14ac:dyDescent="0.25">
      <c r="A64" s="6">
        <v>35796</v>
      </c>
      <c r="B64" s="10">
        <v>8.1026217032796879</v>
      </c>
    </row>
    <row r="65" spans="1:2" ht="22.5" customHeight="1" x14ac:dyDescent="0.25">
      <c r="A65" s="6">
        <v>35827</v>
      </c>
      <c r="B65" s="10">
        <v>8.1312475516177898</v>
      </c>
    </row>
    <row r="66" spans="1:2" ht="22.5" customHeight="1" x14ac:dyDescent="0.25">
      <c r="A66" s="6">
        <v>35855</v>
      </c>
      <c r="B66" s="10">
        <v>8.1101548212633983</v>
      </c>
    </row>
    <row r="67" spans="1:2" ht="22.5" customHeight="1" x14ac:dyDescent="0.25">
      <c r="A67" s="6">
        <v>35886</v>
      </c>
      <c r="B67" s="10">
        <v>8.1169346274487388</v>
      </c>
    </row>
    <row r="68" spans="1:2" ht="22.5" customHeight="1" x14ac:dyDescent="0.25">
      <c r="A68" s="6">
        <v>35916</v>
      </c>
      <c r="B68" s="10">
        <v>8.100361767884575</v>
      </c>
    </row>
    <row r="69" spans="1:2" ht="22.5" customHeight="1" x14ac:dyDescent="0.25">
      <c r="A69" s="6">
        <v>35947</v>
      </c>
      <c r="B69" s="10">
        <v>8.100361767884575</v>
      </c>
    </row>
    <row r="70" spans="1:2" ht="22.5" customHeight="1" x14ac:dyDescent="0.25">
      <c r="A70" s="6">
        <v>35977</v>
      </c>
      <c r="B70" s="10">
        <v>8.0762557903366989</v>
      </c>
    </row>
    <row r="71" spans="1:2" ht="22.5" customHeight="1" x14ac:dyDescent="0.25">
      <c r="A71" s="6">
        <v>36008</v>
      </c>
      <c r="B71" s="10">
        <v>8.0250305880474642</v>
      </c>
    </row>
    <row r="72" spans="1:2" ht="22.5" customHeight="1" x14ac:dyDescent="0.25">
      <c r="A72" s="6">
        <v>36039</v>
      </c>
      <c r="B72" s="10">
        <v>7.9406596666298981</v>
      </c>
    </row>
    <row r="73" spans="1:2" ht="22.5" customHeight="1" x14ac:dyDescent="0.25">
      <c r="A73" s="6">
        <v>36069</v>
      </c>
      <c r="B73" s="10">
        <v>7.8547821216155915</v>
      </c>
    </row>
    <row r="74" spans="1:2" ht="22.5" customHeight="1" x14ac:dyDescent="0.25">
      <c r="A74" s="6">
        <v>36100</v>
      </c>
      <c r="B74" s="10">
        <v>7.7817108771735937</v>
      </c>
    </row>
    <row r="75" spans="1:2" ht="22.5" customHeight="1" x14ac:dyDescent="0.25">
      <c r="A75" s="6">
        <v>36130</v>
      </c>
      <c r="B75" s="10">
        <v>7.6928200849658026</v>
      </c>
    </row>
    <row r="76" spans="1:2" ht="22.5" customHeight="1" x14ac:dyDescent="0.25">
      <c r="A76" s="6">
        <v>36161</v>
      </c>
      <c r="B76" s="10">
        <v>7.6581677422407308</v>
      </c>
    </row>
    <row r="77" spans="1:2" ht="22.5" customHeight="1" x14ac:dyDescent="0.25">
      <c r="A77" s="6">
        <v>36192</v>
      </c>
      <c r="B77" s="10">
        <v>7.5948895511775572</v>
      </c>
    </row>
    <row r="78" spans="1:2" ht="22.5" customHeight="1" x14ac:dyDescent="0.25">
      <c r="A78" s="6">
        <v>36220</v>
      </c>
      <c r="B78" s="10">
        <v>7.6107090989433512</v>
      </c>
    </row>
    <row r="79" spans="1:2" ht="22.5" customHeight="1" x14ac:dyDescent="0.25">
      <c r="A79" s="6">
        <v>36251</v>
      </c>
      <c r="B79" s="10">
        <v>7.6845336551837207</v>
      </c>
    </row>
    <row r="80" spans="1:2" ht="22.5" customHeight="1" x14ac:dyDescent="0.25">
      <c r="A80" s="6">
        <v>36281</v>
      </c>
      <c r="B80" s="10">
        <v>7.6815204079902362</v>
      </c>
    </row>
    <row r="81" spans="1:2" ht="22.5" customHeight="1" x14ac:dyDescent="0.25">
      <c r="A81" s="6">
        <v>36312</v>
      </c>
      <c r="B81" s="10">
        <v>7.6747406018048956</v>
      </c>
    </row>
    <row r="82" spans="1:2" ht="22.5" customHeight="1" x14ac:dyDescent="0.25">
      <c r="A82" s="6">
        <v>36342</v>
      </c>
      <c r="B82" s="10">
        <v>7.6890535259739465</v>
      </c>
    </row>
    <row r="83" spans="1:2" ht="22.5" customHeight="1" x14ac:dyDescent="0.25">
      <c r="A83" s="6">
        <v>36373</v>
      </c>
      <c r="B83" s="10">
        <v>7.7086396327315958</v>
      </c>
    </row>
    <row r="84" spans="1:2" ht="22.5" customHeight="1" x14ac:dyDescent="0.25">
      <c r="A84" s="6">
        <v>36404</v>
      </c>
      <c r="B84" s="10">
        <v>7.7734244473915117</v>
      </c>
    </row>
    <row r="85" spans="1:2" ht="22.5" customHeight="1" x14ac:dyDescent="0.25">
      <c r="A85" s="6">
        <v>36434</v>
      </c>
      <c r="B85" s="10">
        <v>7.7643847058110582</v>
      </c>
    </row>
    <row r="86" spans="1:2" ht="22.5" customHeight="1" x14ac:dyDescent="0.25">
      <c r="A86" s="6">
        <v>36465</v>
      </c>
      <c r="B86" s="10">
        <v>7.7478118462468935</v>
      </c>
    </row>
    <row r="87" spans="1:2" ht="22.5" customHeight="1" x14ac:dyDescent="0.25">
      <c r="A87" s="6">
        <v>36495</v>
      </c>
      <c r="B87" s="10">
        <v>7.7854774361654489</v>
      </c>
    </row>
    <row r="88" spans="1:2" ht="22.5" customHeight="1" x14ac:dyDescent="0.25">
      <c r="A88" s="6">
        <v>36526</v>
      </c>
      <c r="B88" s="10">
        <v>7.8788880991634676</v>
      </c>
    </row>
    <row r="89" spans="1:2" ht="22.5" customHeight="1" x14ac:dyDescent="0.25">
      <c r="A89" s="6">
        <v>36557</v>
      </c>
      <c r="B89" s="10">
        <v>7.9474394728152387</v>
      </c>
    </row>
    <row r="90" spans="1:2" ht="22.5" customHeight="1" x14ac:dyDescent="0.25">
      <c r="A90" s="6">
        <v>36586</v>
      </c>
      <c r="B90" s="10">
        <v>7.9881183099272794</v>
      </c>
    </row>
    <row r="91" spans="1:2" ht="22.5" customHeight="1" x14ac:dyDescent="0.25">
      <c r="A91" s="6">
        <v>36617</v>
      </c>
      <c r="B91" s="10">
        <v>7.8909410879374056</v>
      </c>
    </row>
    <row r="92" spans="1:2" ht="22.5" customHeight="1" x14ac:dyDescent="0.25">
      <c r="A92" s="6">
        <v>36647</v>
      </c>
      <c r="B92" s="10">
        <v>7.9738053857582276</v>
      </c>
    </row>
    <row r="93" spans="1:2" ht="22.5" customHeight="1" x14ac:dyDescent="0.25">
      <c r="A93" s="6">
        <v>36678</v>
      </c>
      <c r="B93" s="10">
        <v>8.0159908464670089</v>
      </c>
    </row>
    <row r="94" spans="1:2" ht="22.5" customHeight="1" x14ac:dyDescent="0.25">
      <c r="A94" s="6">
        <v>36708</v>
      </c>
      <c r="B94" s="10">
        <v>8.0046911694914442</v>
      </c>
    </row>
    <row r="95" spans="1:2" ht="22.5" customHeight="1" x14ac:dyDescent="0.25">
      <c r="A95" s="6">
        <v>36739</v>
      </c>
      <c r="B95" s="10">
        <v>8.0190040936604952</v>
      </c>
    </row>
    <row r="96" spans="1:2" ht="22.5" customHeight="1" x14ac:dyDescent="0.25">
      <c r="A96" s="6">
        <v>36770</v>
      </c>
      <c r="B96" s="10">
        <v>8.1161813156503673</v>
      </c>
    </row>
    <row r="97" spans="1:2" ht="22.5" customHeight="1" x14ac:dyDescent="0.25">
      <c r="A97" s="6">
        <v>36800</v>
      </c>
      <c r="B97" s="10">
        <v>8.1327541752145311</v>
      </c>
    </row>
    <row r="98" spans="1:2" ht="22.5" customHeight="1" x14ac:dyDescent="0.25">
      <c r="A98" s="6">
        <v>36831</v>
      </c>
      <c r="B98" s="10">
        <v>8.1229611218357078</v>
      </c>
    </row>
    <row r="99" spans="1:2" ht="22.5" customHeight="1" x14ac:dyDescent="0.25">
      <c r="A99" s="6">
        <v>36861</v>
      </c>
      <c r="B99" s="10">
        <v>7.9722987621614854</v>
      </c>
    </row>
    <row r="100" spans="1:2" ht="22.5" customHeight="1" x14ac:dyDescent="0.25">
      <c r="A100" s="6">
        <v>36892</v>
      </c>
      <c r="B100" s="10">
        <v>7.9753120093549699</v>
      </c>
    </row>
    <row r="101" spans="1:2" ht="22.5" customHeight="1" x14ac:dyDescent="0.25">
      <c r="A101" s="6">
        <v>36923</v>
      </c>
      <c r="B101" s="10">
        <v>7.9843517509354225</v>
      </c>
    </row>
    <row r="102" spans="1:2" ht="22.5" customHeight="1" x14ac:dyDescent="0.25">
      <c r="A102" s="6">
        <v>36951</v>
      </c>
      <c r="B102" s="10">
        <v>7.9316199250494455</v>
      </c>
    </row>
    <row r="103" spans="1:2" ht="22.5" customHeight="1" x14ac:dyDescent="0.25">
      <c r="A103" s="6">
        <v>36982</v>
      </c>
      <c r="B103" s="10">
        <v>7.9165536890820229</v>
      </c>
    </row>
    <row r="104" spans="1:2" ht="22.5" customHeight="1" x14ac:dyDescent="0.25">
      <c r="A104" s="6">
        <v>37012</v>
      </c>
      <c r="B104" s="10">
        <v>7.922580183468992</v>
      </c>
    </row>
    <row r="105" spans="1:2" ht="22.5" customHeight="1" x14ac:dyDescent="0.25">
      <c r="A105" s="6">
        <v>37043</v>
      </c>
      <c r="B105" s="10">
        <v>7.8871745289455495</v>
      </c>
    </row>
    <row r="106" spans="1:2" ht="22.5" customHeight="1" x14ac:dyDescent="0.25">
      <c r="A106" s="6">
        <v>37073</v>
      </c>
      <c r="B106" s="10">
        <v>7.8593019924058183</v>
      </c>
    </row>
    <row r="107" spans="1:2" ht="22.5" customHeight="1" x14ac:dyDescent="0.25">
      <c r="A107" s="6">
        <v>37104</v>
      </c>
      <c r="B107" s="10">
        <v>7.8208830906888913</v>
      </c>
    </row>
    <row r="108" spans="1:2" ht="22.5" customHeight="1" x14ac:dyDescent="0.25">
      <c r="A108" s="6">
        <v>37135</v>
      </c>
      <c r="B108" s="10">
        <v>7.786984059762192</v>
      </c>
    </row>
    <row r="109" spans="1:2" ht="22.5" customHeight="1" x14ac:dyDescent="0.25">
      <c r="A109" s="6">
        <v>37165</v>
      </c>
      <c r="B109" s="10">
        <v>7.6702207310146688</v>
      </c>
    </row>
    <row r="110" spans="1:2" ht="22.5" customHeight="1" x14ac:dyDescent="0.25">
      <c r="A110" s="6">
        <v>37196</v>
      </c>
      <c r="B110" s="10">
        <v>7.5632504556459716</v>
      </c>
    </row>
    <row r="111" spans="1:2" ht="22.5" customHeight="1" x14ac:dyDescent="0.25">
      <c r="A111" s="6">
        <v>37226</v>
      </c>
      <c r="B111" s="10">
        <v>7.5496908432752914</v>
      </c>
    </row>
    <row r="112" spans="1:2" ht="22.5" customHeight="1" x14ac:dyDescent="0.25">
      <c r="A112" s="6">
        <v>37257</v>
      </c>
      <c r="B112" s="10">
        <v>8.0303037706360598</v>
      </c>
    </row>
    <row r="113" spans="1:2" ht="22.5" customHeight="1" x14ac:dyDescent="0.25">
      <c r="A113" s="6">
        <v>37288</v>
      </c>
      <c r="B113" s="10">
        <v>9.0201554736957021</v>
      </c>
    </row>
    <row r="114" spans="1:2" ht="22.5" customHeight="1" x14ac:dyDescent="0.25">
      <c r="A114" s="6">
        <v>37316</v>
      </c>
      <c r="B114" s="10">
        <v>10.154643042042599</v>
      </c>
    </row>
    <row r="115" spans="1:2" ht="22.5" customHeight="1" x14ac:dyDescent="0.25">
      <c r="A115" s="6">
        <v>37347</v>
      </c>
      <c r="B115" s="10">
        <v>12.176531908870665</v>
      </c>
    </row>
    <row r="116" spans="1:2" ht="22.5" customHeight="1" x14ac:dyDescent="0.25">
      <c r="A116" s="6">
        <v>37377</v>
      </c>
      <c r="B116" s="10">
        <v>13.677882323024292</v>
      </c>
    </row>
    <row r="117" spans="1:2" ht="22.5" customHeight="1" x14ac:dyDescent="0.25">
      <c r="A117" s="6">
        <v>37408</v>
      </c>
      <c r="B117" s="10">
        <v>14.84626892229789</v>
      </c>
    </row>
    <row r="118" spans="1:2" ht="22.5" customHeight="1" x14ac:dyDescent="0.25">
      <c r="A118" s="6">
        <v>37438</v>
      </c>
      <c r="B118" s="10">
        <v>15.536302529605829</v>
      </c>
    </row>
    <row r="119" spans="1:2" ht="22.5" customHeight="1" x14ac:dyDescent="0.25">
      <c r="A119" s="6">
        <v>37469</v>
      </c>
      <c r="B119" s="10">
        <v>16.319746799911783</v>
      </c>
    </row>
    <row r="120" spans="1:2" ht="22.5" customHeight="1" x14ac:dyDescent="0.25">
      <c r="A120" s="6">
        <v>37500</v>
      </c>
      <c r="B120" s="10">
        <v>16.717495429451731</v>
      </c>
    </row>
    <row r="121" spans="1:2" ht="22.5" customHeight="1" x14ac:dyDescent="0.25">
      <c r="A121" s="6">
        <v>37530</v>
      </c>
      <c r="B121" s="10">
        <v>16.800359727272557</v>
      </c>
    </row>
    <row r="122" spans="1:2" ht="22.5" customHeight="1" x14ac:dyDescent="0.25">
      <c r="A122" s="6">
        <v>37561</v>
      </c>
      <c r="B122" s="10">
        <v>16.521634361875243</v>
      </c>
    </row>
    <row r="123" spans="1:2" ht="22.5" customHeight="1" x14ac:dyDescent="0.25">
      <c r="A123" s="6">
        <v>37591</v>
      </c>
      <c r="B123" s="10">
        <v>16.455342923618584</v>
      </c>
    </row>
    <row r="124" spans="1:2" ht="22.5" customHeight="1" x14ac:dyDescent="0.25">
      <c r="A124" s="6">
        <v>37622</v>
      </c>
      <c r="B124" s="10">
        <v>16.52464760906873</v>
      </c>
    </row>
    <row r="125" spans="1:2" ht="22.5" customHeight="1" x14ac:dyDescent="0.25">
      <c r="A125" s="6">
        <v>37653</v>
      </c>
      <c r="B125" s="10">
        <v>16.588679111930272</v>
      </c>
    </row>
    <row r="126" spans="1:2" ht="22.5" customHeight="1" x14ac:dyDescent="0.25">
      <c r="A126" s="6">
        <v>37681</v>
      </c>
      <c r="B126" s="10">
        <v>16.474929030376234</v>
      </c>
    </row>
    <row r="127" spans="1:2" ht="22.5" customHeight="1" x14ac:dyDescent="0.25">
      <c r="A127" s="6">
        <v>37712</v>
      </c>
      <c r="B127" s="10">
        <v>16.173604311027788</v>
      </c>
    </row>
    <row r="128" spans="1:2" ht="22.5" customHeight="1" x14ac:dyDescent="0.25">
      <c r="A128" s="6">
        <v>37742</v>
      </c>
      <c r="B128" s="10">
        <v>16.070400594650948</v>
      </c>
    </row>
    <row r="129" spans="1:2" ht="22.5" customHeight="1" x14ac:dyDescent="0.25">
      <c r="A129" s="6">
        <v>37773</v>
      </c>
      <c r="B129" s="10">
        <v>16.048554552498185</v>
      </c>
    </row>
    <row r="130" spans="1:2" ht="22.5" customHeight="1" x14ac:dyDescent="0.25">
      <c r="A130" s="6">
        <v>37803</v>
      </c>
      <c r="B130" s="10">
        <v>16.042528058111216</v>
      </c>
    </row>
    <row r="131" spans="1:2" ht="22.5" customHeight="1" x14ac:dyDescent="0.25">
      <c r="A131" s="6">
        <v>37834</v>
      </c>
      <c r="B131" s="10">
        <v>16.26174179143721</v>
      </c>
    </row>
    <row r="132" spans="1:2" ht="22.5" customHeight="1" x14ac:dyDescent="0.25">
      <c r="A132" s="7">
        <v>37865</v>
      </c>
      <c r="B132" s="10">
        <v>16.233869254897478</v>
      </c>
    </row>
    <row r="133" spans="1:2" ht="22.5" customHeight="1" x14ac:dyDescent="0.25">
      <c r="A133" s="7">
        <v>37895</v>
      </c>
      <c r="B133" s="10">
        <v>16.320500111710157</v>
      </c>
    </row>
    <row r="134" spans="1:2" ht="22.5" customHeight="1" x14ac:dyDescent="0.25">
      <c r="A134" s="7">
        <v>37926</v>
      </c>
      <c r="B134" s="10">
        <v>16.489995266343655</v>
      </c>
    </row>
    <row r="135" spans="1:2" ht="22.5" customHeight="1" x14ac:dyDescent="0.25">
      <c r="A135" s="7">
        <v>37956</v>
      </c>
      <c r="B135" s="10">
        <v>16.777007061523051</v>
      </c>
    </row>
    <row r="136" spans="1:2" ht="22.5" customHeight="1" x14ac:dyDescent="0.25">
      <c r="A136" s="7">
        <v>37987</v>
      </c>
      <c r="B136" s="10">
        <v>16.720508676645217</v>
      </c>
    </row>
    <row r="137" spans="1:2" ht="22.5" customHeight="1" x14ac:dyDescent="0.25">
      <c r="A137" s="7">
        <v>38018</v>
      </c>
      <c r="B137" s="10">
        <v>16.953282022341892</v>
      </c>
    </row>
    <row r="138" spans="1:2" ht="22.5" customHeight="1" x14ac:dyDescent="0.25">
      <c r="A138" s="7">
        <v>38047</v>
      </c>
      <c r="B138" s="10">
        <v>17.027106578582259</v>
      </c>
    </row>
    <row r="139" spans="1:2" ht="22.5" customHeight="1" x14ac:dyDescent="0.25">
      <c r="A139" s="7">
        <v>38078</v>
      </c>
      <c r="B139" s="10">
        <v>17.16345601408743</v>
      </c>
    </row>
    <row r="140" spans="1:2" ht="22.5" customHeight="1" x14ac:dyDescent="0.25">
      <c r="A140" s="7">
        <v>38108</v>
      </c>
      <c r="B140" s="10">
        <v>17.384176371010167</v>
      </c>
    </row>
    <row r="141" spans="1:2" ht="22.5" customHeight="1" x14ac:dyDescent="0.25">
      <c r="A141" s="7">
        <v>38139</v>
      </c>
      <c r="B141" s="10">
        <v>17.423348584525463</v>
      </c>
    </row>
    <row r="142" spans="1:2" ht="22.5" customHeight="1" x14ac:dyDescent="0.25">
      <c r="A142" s="7">
        <v>38169</v>
      </c>
      <c r="B142" s="10">
        <v>17.58305068578014</v>
      </c>
    </row>
    <row r="143" spans="1:2" ht="22.5" customHeight="1" x14ac:dyDescent="0.25">
      <c r="A143" s="7">
        <v>38200</v>
      </c>
      <c r="B143" s="10">
        <v>18.00867185185982</v>
      </c>
    </row>
    <row r="144" spans="1:2" ht="22.5" customHeight="1" x14ac:dyDescent="0.25">
      <c r="A144" s="7">
        <v>38231</v>
      </c>
      <c r="B144" s="10">
        <v>18.050857312568603</v>
      </c>
    </row>
    <row r="145" spans="1:2" ht="22.5" customHeight="1" x14ac:dyDescent="0.25">
      <c r="A145" s="7">
        <v>38261</v>
      </c>
      <c r="B145" s="10">
        <v>18.156320964340559</v>
      </c>
    </row>
    <row r="146" spans="1:2" ht="22.5" customHeight="1" x14ac:dyDescent="0.25">
      <c r="A146" s="7">
        <v>38292</v>
      </c>
      <c r="B146" s="10">
        <v>17.940120478208048</v>
      </c>
    </row>
    <row r="147" spans="1:2" ht="22.5" customHeight="1" x14ac:dyDescent="0.25">
      <c r="A147" s="7">
        <v>38322</v>
      </c>
      <c r="B147" s="10">
        <v>18.096809332269238</v>
      </c>
    </row>
    <row r="148" spans="1:2" ht="22.5" customHeight="1" x14ac:dyDescent="0.25">
      <c r="A148" s="7">
        <v>38353</v>
      </c>
      <c r="B148" s="10">
        <v>17.923547618643884</v>
      </c>
    </row>
    <row r="149" spans="1:2" ht="22.5" customHeight="1" x14ac:dyDescent="0.25">
      <c r="A149" s="7">
        <v>38384</v>
      </c>
      <c r="B149" s="10">
        <v>18.114135503631775</v>
      </c>
    </row>
    <row r="150" spans="1:2" ht="22.5" customHeight="1" x14ac:dyDescent="0.25">
      <c r="A150" s="7">
        <v>38412</v>
      </c>
      <c r="B150" s="10">
        <v>18.471205296059683</v>
      </c>
    </row>
    <row r="151" spans="1:2" ht="22.5" customHeight="1" x14ac:dyDescent="0.25">
      <c r="A151" s="7">
        <v>38443</v>
      </c>
      <c r="B151" s="10">
        <v>18.740890919876541</v>
      </c>
    </row>
    <row r="152" spans="1:2" ht="22.5" customHeight="1" x14ac:dyDescent="0.25">
      <c r="A152" s="7">
        <v>38473</v>
      </c>
      <c r="B152" s="10">
        <v>18.72733130750586</v>
      </c>
    </row>
    <row r="153" spans="1:2" ht="22.5" customHeight="1" x14ac:dyDescent="0.25">
      <c r="A153" s="7">
        <v>38504</v>
      </c>
      <c r="B153" s="10">
        <v>18.771776703609756</v>
      </c>
    </row>
    <row r="154" spans="1:2" ht="22.5" customHeight="1" x14ac:dyDescent="0.25">
      <c r="A154" s="7">
        <v>38534</v>
      </c>
      <c r="B154" s="10">
        <v>19.006809984701544</v>
      </c>
    </row>
    <row r="155" spans="1:2" ht="22.5" customHeight="1" x14ac:dyDescent="0.25">
      <c r="A155" s="7">
        <v>38565</v>
      </c>
      <c r="B155" s="10">
        <v>19.244103201188445</v>
      </c>
    </row>
    <row r="156" spans="1:2" ht="22.5" customHeight="1" x14ac:dyDescent="0.25">
      <c r="A156" s="7">
        <v>38596</v>
      </c>
      <c r="B156" s="10">
        <v>19.607952799801694</v>
      </c>
    </row>
    <row r="157" spans="1:2" ht="22.5" customHeight="1" x14ac:dyDescent="0.25">
      <c r="A157" s="7">
        <v>38626</v>
      </c>
      <c r="B157" s="10">
        <v>19.828673156724431</v>
      </c>
    </row>
    <row r="158" spans="1:2" ht="22.5" customHeight="1" x14ac:dyDescent="0.25">
      <c r="A158" s="7">
        <v>38657</v>
      </c>
      <c r="B158" s="10">
        <v>19.844492704490222</v>
      </c>
    </row>
    <row r="159" spans="1:2" ht="22.5" customHeight="1" x14ac:dyDescent="0.25">
      <c r="A159" s="7">
        <v>38687</v>
      </c>
      <c r="B159" s="11">
        <v>20.022274288905805</v>
      </c>
    </row>
    <row r="160" spans="1:2" ht="22.5" customHeight="1" x14ac:dyDescent="0.25">
      <c r="A160" s="7">
        <v>38718</v>
      </c>
      <c r="B160" s="11">
        <v>20.294219848117773</v>
      </c>
    </row>
    <row r="161" spans="1:2" ht="22.5" customHeight="1" x14ac:dyDescent="0.25">
      <c r="A161" s="7">
        <v>38749</v>
      </c>
      <c r="B161" s="10">
        <v>20.61513067422387</v>
      </c>
    </row>
    <row r="162" spans="1:2" ht="22.5" customHeight="1" x14ac:dyDescent="0.25">
      <c r="A162" s="7">
        <v>38777</v>
      </c>
      <c r="B162" s="10">
        <v>20.487067668500778</v>
      </c>
    </row>
    <row r="163" spans="1:2" ht="22.5" customHeight="1" x14ac:dyDescent="0.25">
      <c r="A163" s="7">
        <v>38808</v>
      </c>
      <c r="B163" s="10">
        <v>20.783872517058995</v>
      </c>
    </row>
    <row r="164" spans="1:2" ht="22.5" customHeight="1" x14ac:dyDescent="0.25">
      <c r="A164" s="7">
        <v>38838</v>
      </c>
      <c r="B164" s="10">
        <v>20.866736814879822</v>
      </c>
    </row>
    <row r="165" spans="1:2" ht="22.5" customHeight="1" x14ac:dyDescent="0.25">
      <c r="A165" s="7">
        <v>38869</v>
      </c>
      <c r="B165" s="10">
        <v>21.034725345916581</v>
      </c>
    </row>
    <row r="166" spans="1:2" ht="22.5" customHeight="1" x14ac:dyDescent="0.25">
      <c r="A166" s="7">
        <v>38899</v>
      </c>
      <c r="B166" s="10">
        <v>21.184634393792432</v>
      </c>
    </row>
    <row r="167" spans="1:2" ht="22.5" customHeight="1" x14ac:dyDescent="0.25">
      <c r="A167" s="7">
        <v>38930</v>
      </c>
      <c r="B167" s="10">
        <v>21.320983829297599</v>
      </c>
    </row>
    <row r="168" spans="1:2" ht="22.5" customHeight="1" x14ac:dyDescent="0.25">
      <c r="A168" s="7">
        <v>38961</v>
      </c>
      <c r="B168" s="10">
        <v>21.265238756218142</v>
      </c>
    </row>
    <row r="169" spans="1:2" ht="22.5" customHeight="1" x14ac:dyDescent="0.25">
      <c r="A169" s="7">
        <v>38991</v>
      </c>
      <c r="B169" s="10">
        <v>21.353376236627557</v>
      </c>
    </row>
    <row r="170" spans="1:2" ht="22.5" customHeight="1" x14ac:dyDescent="0.25">
      <c r="A170" s="7">
        <v>39022</v>
      </c>
      <c r="B170" s="10">
        <v>21.373715655183581</v>
      </c>
    </row>
    <row r="171" spans="1:2" ht="22.5" customHeight="1" x14ac:dyDescent="0.25">
      <c r="A171" s="7">
        <v>39052</v>
      </c>
      <c r="B171" s="10">
        <v>21.458086576601147</v>
      </c>
    </row>
    <row r="172" spans="1:2" ht="22.5" customHeight="1" x14ac:dyDescent="0.25">
      <c r="A172" s="7">
        <v>39083</v>
      </c>
      <c r="B172" s="10">
        <v>21.533417756438258</v>
      </c>
    </row>
    <row r="173" spans="1:2" ht="22.5" customHeight="1" x14ac:dyDescent="0.25">
      <c r="A173" s="7">
        <v>39114</v>
      </c>
      <c r="B173" s="10">
        <v>21.711952652652212</v>
      </c>
    </row>
    <row r="174" spans="1:2" ht="22.5" customHeight="1" x14ac:dyDescent="0.25">
      <c r="A174" s="7">
        <v>39142</v>
      </c>
      <c r="B174" s="10">
        <v>21.847548776359009</v>
      </c>
    </row>
    <row r="175" spans="1:2" ht="22.5" customHeight="1" x14ac:dyDescent="0.25">
      <c r="A175" s="7">
        <v>39173</v>
      </c>
      <c r="B175" s="10">
        <v>22.225711299141309</v>
      </c>
    </row>
    <row r="176" spans="1:2" ht="22.5" customHeight="1" x14ac:dyDescent="0.25">
      <c r="A176" s="7">
        <v>39203</v>
      </c>
      <c r="B176" s="10">
        <v>22.570728102795279</v>
      </c>
    </row>
    <row r="177" spans="1:2" ht="22.5" customHeight="1" x14ac:dyDescent="0.25">
      <c r="A177" s="7">
        <v>39234</v>
      </c>
      <c r="B177" s="10">
        <v>23.009908881245636</v>
      </c>
    </row>
    <row r="178" spans="1:2" ht="22.5" customHeight="1" x14ac:dyDescent="0.25">
      <c r="A178" s="7">
        <v>39264</v>
      </c>
      <c r="B178" s="10">
        <v>23.531953957516816</v>
      </c>
    </row>
    <row r="179" spans="1:2" ht="22.5" customHeight="1" x14ac:dyDescent="0.25">
      <c r="A179" s="7">
        <v>39295</v>
      </c>
      <c r="B179" s="10">
        <v>23.711242165529143</v>
      </c>
    </row>
    <row r="180" spans="1:2" ht="22.5" customHeight="1" x14ac:dyDescent="0.25">
      <c r="A180" s="7">
        <v>39326</v>
      </c>
      <c r="B180" s="10">
        <v>23.954561876403012</v>
      </c>
    </row>
    <row r="181" spans="1:2" ht="22.5" customHeight="1" x14ac:dyDescent="0.25">
      <c r="A181" s="7">
        <v>39356</v>
      </c>
      <c r="B181" s="10">
        <v>24.175282233325749</v>
      </c>
    </row>
    <row r="182" spans="1:2" ht="22.5" customHeight="1" x14ac:dyDescent="0.25">
      <c r="A182" s="7">
        <v>39387</v>
      </c>
      <c r="B182" s="10">
        <v>24.42839499757844</v>
      </c>
    </row>
    <row r="183" spans="1:2" ht="22.5" customHeight="1" x14ac:dyDescent="0.25">
      <c r="A183" s="7">
        <v>39417</v>
      </c>
      <c r="B183" s="10">
        <v>24.582070604446148</v>
      </c>
    </row>
    <row r="184" spans="1:2" ht="22.5" customHeight="1" x14ac:dyDescent="0.25">
      <c r="A184" s="7">
        <v>39448</v>
      </c>
      <c r="B184" s="10">
        <v>24.776425048425892</v>
      </c>
    </row>
    <row r="185" spans="1:2" ht="22.5" customHeight="1" x14ac:dyDescent="0.25">
      <c r="A185" s="7">
        <v>39479</v>
      </c>
      <c r="B185" s="10">
        <v>25.006185146929084</v>
      </c>
    </row>
    <row r="186" spans="1:2" ht="22.5" customHeight="1" x14ac:dyDescent="0.25">
      <c r="A186" s="7">
        <v>39508</v>
      </c>
      <c r="B186" s="10">
        <v>25.285663824124772</v>
      </c>
    </row>
    <row r="187" spans="1:2" ht="22.5" customHeight="1" x14ac:dyDescent="0.25">
      <c r="A187" s="7">
        <v>39539</v>
      </c>
      <c r="B187" s="10">
        <v>25.59753490865041</v>
      </c>
    </row>
    <row r="188" spans="1:2" ht="22.5" customHeight="1" x14ac:dyDescent="0.25">
      <c r="A188" s="7">
        <v>39569</v>
      </c>
      <c r="B188" s="10">
        <v>25.870987091459124</v>
      </c>
    </row>
    <row r="189" spans="1:2" ht="22.5" customHeight="1" x14ac:dyDescent="0.25">
      <c r="A189" s="7">
        <v>39600</v>
      </c>
      <c r="B189" s="10">
        <v>26.180598240589653</v>
      </c>
    </row>
    <row r="190" spans="1:2" ht="22.5" customHeight="1" x14ac:dyDescent="0.25">
      <c r="A190" s="7">
        <v>39630</v>
      </c>
      <c r="B190" s="10">
        <v>26.378719243561253</v>
      </c>
    </row>
    <row r="191" spans="1:2" ht="22.5" customHeight="1" x14ac:dyDescent="0.25">
      <c r="A191" s="7">
        <v>39661</v>
      </c>
      <c r="B191" s="10">
        <v>26.598686288685617</v>
      </c>
    </row>
    <row r="192" spans="1:2" ht="22.5" customHeight="1" x14ac:dyDescent="0.25">
      <c r="A192" s="7">
        <v>39692</v>
      </c>
      <c r="B192" s="10">
        <v>26.747088712964725</v>
      </c>
    </row>
    <row r="193" spans="1:2" ht="22.5" customHeight="1" x14ac:dyDescent="0.25">
      <c r="A193" s="7">
        <v>39722</v>
      </c>
      <c r="B193" s="10">
        <v>26.894737825445464</v>
      </c>
    </row>
    <row r="194" spans="1:2" ht="22.5" customHeight="1" x14ac:dyDescent="0.25">
      <c r="A194" s="7">
        <v>39753</v>
      </c>
      <c r="B194" s="10">
        <v>26.820159957406723</v>
      </c>
    </row>
    <row r="195" spans="1:2" ht="22.5" customHeight="1" x14ac:dyDescent="0.25">
      <c r="A195" s="7">
        <v>39783</v>
      </c>
      <c r="B195" s="10">
        <v>26.750101960158212</v>
      </c>
    </row>
    <row r="196" spans="1:2" ht="22.5" customHeight="1" x14ac:dyDescent="0.25">
      <c r="A196" s="7">
        <v>39814</v>
      </c>
      <c r="B196" s="10">
        <v>26.728255918005448</v>
      </c>
    </row>
    <row r="197" spans="1:2" ht="22.5" customHeight="1" x14ac:dyDescent="0.25">
      <c r="A197" s="7">
        <v>39845</v>
      </c>
      <c r="B197" s="10">
        <v>26.765921507924006</v>
      </c>
    </row>
    <row r="198" spans="1:2" ht="22.5" customHeight="1" x14ac:dyDescent="0.25">
      <c r="A198" s="7">
        <v>39873</v>
      </c>
      <c r="B198" s="10">
        <v>27.072519409861048</v>
      </c>
    </row>
    <row r="199" spans="1:2" ht="22.5" customHeight="1" x14ac:dyDescent="0.25">
      <c r="A199" s="7">
        <v>39904</v>
      </c>
      <c r="B199" s="10">
        <v>27.200582415584137</v>
      </c>
    </row>
    <row r="200" spans="1:2" ht="22.5" customHeight="1" x14ac:dyDescent="0.25">
      <c r="A200" s="7">
        <v>39934</v>
      </c>
      <c r="B200" s="10">
        <v>27.330152044903969</v>
      </c>
    </row>
    <row r="201" spans="1:2" ht="22.5" customHeight="1" x14ac:dyDescent="0.25">
      <c r="A201" s="7">
        <v>39965</v>
      </c>
      <c r="B201" s="10">
        <v>27.639009882236124</v>
      </c>
    </row>
    <row r="202" spans="1:2" ht="22.5" customHeight="1" x14ac:dyDescent="0.25">
      <c r="A202" s="7">
        <v>39995</v>
      </c>
      <c r="B202" s="10">
        <v>27.983273374091723</v>
      </c>
    </row>
    <row r="203" spans="1:2" ht="22.5" customHeight="1" x14ac:dyDescent="0.25">
      <c r="A203" s="7">
        <v>40026</v>
      </c>
      <c r="B203" s="10">
        <v>28.274805040061342</v>
      </c>
    </row>
    <row r="204" spans="1:2" ht="22.5" customHeight="1" x14ac:dyDescent="0.25">
      <c r="A204" s="7">
        <v>40057</v>
      </c>
      <c r="B204" s="10">
        <v>28.56407677063585</v>
      </c>
    </row>
    <row r="205" spans="1:2" ht="22.5" customHeight="1" x14ac:dyDescent="0.25">
      <c r="A205" s="7">
        <v>40087</v>
      </c>
      <c r="B205" s="10">
        <v>28.82848921186411</v>
      </c>
    </row>
    <row r="206" spans="1:2" ht="22.5" customHeight="1" x14ac:dyDescent="0.25">
      <c r="A206" s="7">
        <v>40118</v>
      </c>
      <c r="B206" s="10">
        <v>29.132073866607673</v>
      </c>
    </row>
    <row r="207" spans="1:2" ht="22.5" customHeight="1" x14ac:dyDescent="0.25">
      <c r="A207" s="7">
        <v>40148</v>
      </c>
      <c r="B207" s="10">
        <v>29.496676777019289</v>
      </c>
    </row>
    <row r="208" spans="1:2" ht="22.5" customHeight="1" x14ac:dyDescent="0.25">
      <c r="A208" s="7">
        <v>40179</v>
      </c>
      <c r="B208" s="10">
        <v>29.894425406559233</v>
      </c>
    </row>
    <row r="209" spans="1:2" ht="22.5" customHeight="1" x14ac:dyDescent="0.25">
      <c r="A209" s="7">
        <v>40210</v>
      </c>
      <c r="B209" s="10">
        <v>30.353945603565613</v>
      </c>
    </row>
    <row r="210" spans="1:2" ht="22.5" customHeight="1" x14ac:dyDescent="0.25">
      <c r="A210" s="7">
        <v>40238</v>
      </c>
      <c r="B210" s="10">
        <v>30.814972424168737</v>
      </c>
    </row>
    <row r="211" spans="1:2" ht="22.5" customHeight="1" x14ac:dyDescent="0.25">
      <c r="A211" s="7">
        <v>40269</v>
      </c>
      <c r="B211" s="10">
        <v>31.171288904798274</v>
      </c>
    </row>
    <row r="212" spans="1:2" ht="22.5" customHeight="1" x14ac:dyDescent="0.25">
      <c r="A212" s="7">
        <v>40299</v>
      </c>
      <c r="B212" s="10">
        <v>31.547944803983828</v>
      </c>
    </row>
    <row r="213" spans="1:2" ht="22.5" customHeight="1" x14ac:dyDescent="0.25">
      <c r="A213" s="7">
        <v>40330</v>
      </c>
      <c r="B213" s="10">
        <v>31.931380509354724</v>
      </c>
    </row>
    <row r="214" spans="1:2" ht="22.5" customHeight="1" x14ac:dyDescent="0.25">
      <c r="A214" s="7">
        <v>40360</v>
      </c>
      <c r="B214" s="10">
        <v>32.24023834668688</v>
      </c>
    </row>
    <row r="215" spans="1:2" ht="22.5" customHeight="1" x14ac:dyDescent="0.25">
      <c r="A215" s="7">
        <v>40391</v>
      </c>
      <c r="B215" s="10">
        <v>32.561902484591343</v>
      </c>
    </row>
    <row r="216" spans="1:2" ht="22.5" customHeight="1" x14ac:dyDescent="0.25">
      <c r="A216" s="7">
        <v>40422</v>
      </c>
      <c r="B216" s="10">
        <v>32.865487139334903</v>
      </c>
    </row>
    <row r="217" spans="1:2" ht="22.5" customHeight="1" x14ac:dyDescent="0.25">
      <c r="A217" s="7">
        <v>40452</v>
      </c>
      <c r="B217" s="10">
        <v>33.163045299691497</v>
      </c>
    </row>
    <row r="218" spans="1:2" ht="22.5" customHeight="1" x14ac:dyDescent="0.25">
      <c r="A218" s="7">
        <v>40483</v>
      </c>
      <c r="B218" s="10">
        <v>33.475669696015501</v>
      </c>
    </row>
    <row r="219" spans="1:2" ht="22.5" customHeight="1" x14ac:dyDescent="0.25">
      <c r="A219" s="7">
        <v>40513</v>
      </c>
      <c r="B219" s="10">
        <v>33.791307339532999</v>
      </c>
    </row>
    <row r="220" spans="1:2" ht="22.5" customHeight="1" x14ac:dyDescent="0.25">
      <c r="A220" s="7">
        <v>40544</v>
      </c>
      <c r="B220" s="10">
        <v>34.161183432533221</v>
      </c>
    </row>
    <row r="221" spans="1:2" ht="22.5" customHeight="1" x14ac:dyDescent="0.25">
      <c r="A221" s="7">
        <v>40575</v>
      </c>
      <c r="B221" s="10">
        <v>34.479081011445828</v>
      </c>
    </row>
    <row r="222" spans="1:2" ht="22.5" customHeight="1" x14ac:dyDescent="0.25">
      <c r="A222" s="7">
        <v>40603</v>
      </c>
      <c r="B222" s="10">
        <v>34.81053820272912</v>
      </c>
    </row>
    <row r="223" spans="1:2" ht="22.5" customHeight="1" x14ac:dyDescent="0.25">
      <c r="A223" s="7">
        <v>40634</v>
      </c>
      <c r="B223" s="10">
        <v>35.160074877173315</v>
      </c>
    </row>
    <row r="224" spans="1:2" ht="22.5" customHeight="1" x14ac:dyDescent="0.25">
      <c r="A224" s="7">
        <v>40664</v>
      </c>
      <c r="B224" s="10">
        <v>35.521664540391448</v>
      </c>
    </row>
    <row r="225" spans="1:2" ht="22.5" customHeight="1" x14ac:dyDescent="0.25">
      <c r="A225" s="7">
        <v>40695</v>
      </c>
      <c r="B225" s="10">
        <v>35.926946287915108</v>
      </c>
    </row>
    <row r="226" spans="1:2" ht="22.5" customHeight="1" x14ac:dyDescent="0.25">
      <c r="A226" s="7">
        <v>40725</v>
      </c>
      <c r="B226" s="10">
        <v>36.288535951133241</v>
      </c>
    </row>
    <row r="227" spans="1:2" ht="22.5" customHeight="1" x14ac:dyDescent="0.25">
      <c r="A227" s="7">
        <v>40756</v>
      </c>
      <c r="B227" s="10">
        <v>36.656905420536717</v>
      </c>
    </row>
    <row r="228" spans="1:2" ht="22.5" customHeight="1" x14ac:dyDescent="0.25">
      <c r="A228" s="7">
        <v>40787</v>
      </c>
      <c r="B228" s="10">
        <v>37.032808007923897</v>
      </c>
    </row>
    <row r="229" spans="1:2" ht="22.5" customHeight="1" x14ac:dyDescent="0.25">
      <c r="A229" s="7">
        <v>40817</v>
      </c>
      <c r="B229" s="10">
        <v>37.370291693594154</v>
      </c>
    </row>
    <row r="230" spans="1:2" ht="22.5" customHeight="1" x14ac:dyDescent="0.25">
      <c r="A230" s="7">
        <v>40848</v>
      </c>
      <c r="B230" s="10">
        <v>37.726608174223692</v>
      </c>
    </row>
    <row r="231" spans="1:2" ht="22.5" customHeight="1" x14ac:dyDescent="0.25">
      <c r="A231" s="7">
        <v>40878</v>
      </c>
      <c r="B231" s="10">
        <v>38.073884913272778</v>
      </c>
    </row>
    <row r="232" spans="1:2" ht="22.5" customHeight="1" x14ac:dyDescent="0.25">
      <c r="A232" s="7">
        <v>40909</v>
      </c>
      <c r="B232" s="10">
        <v>38.438487823684397</v>
      </c>
    </row>
    <row r="233" spans="1:2" ht="22.5" customHeight="1" x14ac:dyDescent="0.25">
      <c r="A233" s="7">
        <v>40940</v>
      </c>
      <c r="B233" s="10">
        <v>38.818156970063434</v>
      </c>
    </row>
    <row r="234" spans="1:2" ht="22.5" customHeight="1" x14ac:dyDescent="0.25">
      <c r="A234" s="7">
        <v>40969</v>
      </c>
      <c r="B234" s="10">
        <v>39.276923855271441</v>
      </c>
    </row>
    <row r="235" spans="1:2" ht="22.5" customHeight="1" x14ac:dyDescent="0.25">
      <c r="A235" s="7">
        <v>41000</v>
      </c>
      <c r="B235" s="10">
        <v>39.721377816310394</v>
      </c>
    </row>
    <row r="236" spans="1:2" ht="22.5" customHeight="1" x14ac:dyDescent="0.25">
      <c r="A236" s="7">
        <v>41030</v>
      </c>
      <c r="B236" s="10">
        <v>40.126659563834053</v>
      </c>
    </row>
    <row r="237" spans="1:2" ht="22.5" customHeight="1" x14ac:dyDescent="0.25">
      <c r="A237" s="7">
        <v>41061</v>
      </c>
      <c r="B237" s="10">
        <v>40.524408193374008</v>
      </c>
    </row>
    <row r="238" spans="1:2" ht="22.5" customHeight="1" x14ac:dyDescent="0.25">
      <c r="A238" s="7">
        <v>41091</v>
      </c>
      <c r="B238" s="10">
        <v>40.917636952123722</v>
      </c>
    </row>
    <row r="239" spans="1:2" ht="22.5" customHeight="1" x14ac:dyDescent="0.25">
      <c r="A239" s="7">
        <v>41122</v>
      </c>
      <c r="B239" s="10">
        <v>41.340998182808292</v>
      </c>
    </row>
    <row r="240" spans="1:2" ht="22.5" customHeight="1" x14ac:dyDescent="0.25">
      <c r="A240" s="7">
        <v>41153</v>
      </c>
      <c r="B240" s="10">
        <v>41.801271691613039</v>
      </c>
    </row>
    <row r="241" spans="1:2" ht="22.5" customHeight="1" x14ac:dyDescent="0.25">
      <c r="A241" s="7">
        <v>41183</v>
      </c>
      <c r="B241" s="10">
        <v>42.23367266387806</v>
      </c>
    </row>
    <row r="242" spans="1:2" ht="22.5" customHeight="1" x14ac:dyDescent="0.25">
      <c r="A242" s="7">
        <v>41214</v>
      </c>
      <c r="B242" s="10">
        <v>42.657787206360993</v>
      </c>
    </row>
    <row r="243" spans="1:2" ht="22.5" customHeight="1" x14ac:dyDescent="0.25">
      <c r="A243" s="7">
        <v>41244</v>
      </c>
      <c r="B243" s="10">
        <v>43.072108695465111</v>
      </c>
    </row>
    <row r="244" spans="1:2" ht="22.5" customHeight="1" x14ac:dyDescent="0.25">
      <c r="A244" s="7">
        <v>41275</v>
      </c>
      <c r="B244" s="10">
        <v>43.509782850318729</v>
      </c>
    </row>
    <row r="245" spans="1:2" ht="22.5" customHeight="1" x14ac:dyDescent="0.25">
      <c r="A245" s="7">
        <v>41306</v>
      </c>
      <c r="B245" s="10">
        <v>43.969303047325099</v>
      </c>
    </row>
    <row r="246" spans="1:2" ht="22.5" customHeight="1" x14ac:dyDescent="0.25">
      <c r="A246" s="7">
        <v>41334</v>
      </c>
      <c r="B246" s="10">
        <v>44.412250384767312</v>
      </c>
    </row>
    <row r="247" spans="1:2" ht="22.5" customHeight="1" x14ac:dyDescent="0.25">
      <c r="A247" s="7">
        <v>41365</v>
      </c>
      <c r="B247" s="10">
        <v>44.838624862645368</v>
      </c>
    </row>
    <row r="248" spans="1:2" ht="22.5" customHeight="1" x14ac:dyDescent="0.25">
      <c r="A248" s="7">
        <v>41395</v>
      </c>
      <c r="B248" s="10">
        <v>45.402102087826961</v>
      </c>
    </row>
    <row r="249" spans="1:2" ht="22.5" customHeight="1" x14ac:dyDescent="0.25">
      <c r="A249" s="7">
        <v>41426</v>
      </c>
      <c r="B249" s="10">
        <v>46.013037956305929</v>
      </c>
    </row>
    <row r="250" spans="1:2" ht="22.5" customHeight="1" x14ac:dyDescent="0.25">
      <c r="A250" s="7">
        <v>41456</v>
      </c>
      <c r="B250" s="10">
        <v>46.534329720778743</v>
      </c>
    </row>
    <row r="251" spans="1:2" ht="22.5" customHeight="1" x14ac:dyDescent="0.25">
      <c r="A251" s="7">
        <v>41487</v>
      </c>
      <c r="B251" s="10">
        <v>47.060894667840152</v>
      </c>
    </row>
    <row r="252" spans="1:2" ht="22.5" customHeight="1" x14ac:dyDescent="0.25">
      <c r="A252" s="7">
        <v>41518</v>
      </c>
      <c r="B252" s="10">
        <v>47.575406626127617</v>
      </c>
    </row>
    <row r="253" spans="1:2" ht="22.5" customHeight="1" x14ac:dyDescent="0.25">
      <c r="A253" s="7">
        <v>41548</v>
      </c>
      <c r="B253" s="10">
        <v>48.11779112095482</v>
      </c>
    </row>
    <row r="254" spans="1:2" ht="22.5" customHeight="1" x14ac:dyDescent="0.25">
      <c r="A254" s="7">
        <v>41579</v>
      </c>
      <c r="B254" s="10">
        <v>48.703114388289173</v>
      </c>
    </row>
    <row r="255" spans="1:2" ht="22.5" customHeight="1" x14ac:dyDescent="0.25">
      <c r="A255" s="7">
        <v>41609</v>
      </c>
      <c r="B255" s="10">
        <v>49.430060273717295</v>
      </c>
    </row>
    <row r="256" spans="1:2" ht="22.5" customHeight="1" x14ac:dyDescent="0.25">
      <c r="A256" s="7">
        <v>41640</v>
      </c>
      <c r="B256" s="10">
        <v>51.878323618423416</v>
      </c>
    </row>
    <row r="257" spans="1:2" ht="22.5" customHeight="1" x14ac:dyDescent="0.25">
      <c r="A257" s="7">
        <v>41671</v>
      </c>
      <c r="B257" s="10">
        <v>54.535254331278338</v>
      </c>
    </row>
    <row r="258" spans="1:2" ht="22.5" customHeight="1" x14ac:dyDescent="0.25">
      <c r="A258" s="7">
        <v>41699</v>
      </c>
      <c r="B258" s="10">
        <v>55.862589720008231</v>
      </c>
    </row>
    <row r="259" spans="1:2" ht="22.5" customHeight="1" x14ac:dyDescent="0.25">
      <c r="A259" s="7">
        <v>41730</v>
      </c>
      <c r="B259" s="10">
        <v>56.823062262931394</v>
      </c>
    </row>
    <row r="260" spans="1:2" ht="22.5" customHeight="1" x14ac:dyDescent="0.25">
      <c r="A260" s="7">
        <v>41760</v>
      </c>
      <c r="B260" s="10">
        <v>57.884478586836295</v>
      </c>
    </row>
    <row r="261" spans="1:2" ht="22.5" customHeight="1" x14ac:dyDescent="0.25">
      <c r="A261" s="7">
        <v>41791</v>
      </c>
      <c r="B261" s="10">
        <v>58.756060337551681</v>
      </c>
    </row>
    <row r="262" spans="1:2" ht="22.5" customHeight="1" x14ac:dyDescent="0.25">
      <c r="A262" s="7">
        <v>41821</v>
      </c>
      <c r="B262" s="10">
        <v>59.547037725841342</v>
      </c>
    </row>
    <row r="263" spans="1:2" ht="22.5" customHeight="1" x14ac:dyDescent="0.25">
      <c r="A263" s="7">
        <v>41852</v>
      </c>
      <c r="B263" s="10">
        <v>60.518809945740081</v>
      </c>
    </row>
    <row r="264" spans="1:2" ht="22.5" customHeight="1" x14ac:dyDescent="0.25">
      <c r="A264" s="7">
        <v>41883</v>
      </c>
      <c r="B264" s="10">
        <v>61.48380235945347</v>
      </c>
    </row>
    <row r="265" spans="1:2" ht="22.5" customHeight="1" x14ac:dyDescent="0.25">
      <c r="A265" s="7">
        <v>41913</v>
      </c>
      <c r="B265" s="10">
        <v>62.237114157824585</v>
      </c>
    </row>
    <row r="266" spans="1:2" ht="22.5" customHeight="1" x14ac:dyDescent="0.25">
      <c r="A266" s="7">
        <v>41944</v>
      </c>
      <c r="B266" s="10">
        <v>62.805111253796404</v>
      </c>
    </row>
    <row r="267" spans="1:2" ht="22.5" customHeight="1" x14ac:dyDescent="0.25">
      <c r="A267" s="7">
        <v>41974</v>
      </c>
      <c r="B267" s="10">
        <v>63.403240821703065</v>
      </c>
    </row>
    <row r="268" spans="1:2" ht="22.5" customHeight="1" x14ac:dyDescent="0.25">
      <c r="A268" s="7">
        <v>42005</v>
      </c>
      <c r="B268" s="10">
        <v>63.530550515627787</v>
      </c>
    </row>
    <row r="269" spans="1:2" ht="22.5" customHeight="1" x14ac:dyDescent="0.25">
      <c r="A269" s="7">
        <v>42036</v>
      </c>
      <c r="B269" s="10">
        <v>63.688745993285721</v>
      </c>
    </row>
    <row r="270" spans="1:2" ht="22.5" customHeight="1" x14ac:dyDescent="0.25">
      <c r="A270" s="7">
        <v>42064</v>
      </c>
      <c r="B270" s="10">
        <v>64.313241474135367</v>
      </c>
    </row>
    <row r="271" spans="1:2" ht="22.5" customHeight="1" x14ac:dyDescent="0.25">
      <c r="A271" s="7">
        <v>42095</v>
      </c>
      <c r="B271" s="10">
        <v>64.792347777899408</v>
      </c>
    </row>
    <row r="272" spans="1:2" ht="22.5" customHeight="1" x14ac:dyDescent="0.25">
      <c r="A272" s="7">
        <v>42125</v>
      </c>
      <c r="B272" s="10">
        <v>65.752820320822565</v>
      </c>
    </row>
    <row r="273" spans="1:2" ht="22.5" customHeight="1" x14ac:dyDescent="0.25">
      <c r="A273" s="7">
        <v>42156</v>
      </c>
      <c r="B273" s="10">
        <v>66.617622265352608</v>
      </c>
    </row>
    <row r="274" spans="1:2" ht="22.5" customHeight="1" x14ac:dyDescent="0.25">
      <c r="A274" s="7">
        <v>42186</v>
      </c>
      <c r="B274" s="10">
        <v>67.575081561082285</v>
      </c>
    </row>
    <row r="275" spans="1:2" ht="22.5" customHeight="1" x14ac:dyDescent="0.25">
      <c r="A275" s="7">
        <v>42217</v>
      </c>
      <c r="B275" s="10">
        <v>68.540073974795689</v>
      </c>
    </row>
    <row r="276" spans="1:2" ht="22.5" customHeight="1" x14ac:dyDescent="0.25">
      <c r="A276" s="7">
        <v>42248</v>
      </c>
      <c r="B276" s="10">
        <v>69.465894174993778</v>
      </c>
    </row>
    <row r="277" spans="1:2" s="1" customFormat="1" ht="22.5" customHeight="1" x14ac:dyDescent="0.25">
      <c r="A277" s="7">
        <v>42278</v>
      </c>
      <c r="B277" s="10">
        <v>70.109975762601096</v>
      </c>
    </row>
    <row r="278" spans="1:2" s="1" customFormat="1" ht="22.5" customHeight="1" x14ac:dyDescent="0.25">
      <c r="A278" s="7">
        <v>42309</v>
      </c>
      <c r="B278" s="12">
        <v>71.512175277853103</v>
      </c>
    </row>
    <row r="279" spans="1:2" s="1" customFormat="1" ht="22.5" customHeight="1" x14ac:dyDescent="0.25">
      <c r="A279" s="7">
        <v>42339</v>
      </c>
      <c r="B279" s="12">
        <v>74.301150113689374</v>
      </c>
    </row>
    <row r="280" spans="1:2" s="1" customFormat="1" ht="22.5" customHeight="1" x14ac:dyDescent="0.25">
      <c r="A280" s="7">
        <v>42370</v>
      </c>
      <c r="B280" s="13">
        <v>80.988253623921409</v>
      </c>
    </row>
    <row r="281" spans="1:2" s="1" customFormat="1" ht="22.5" customHeight="1" x14ac:dyDescent="0.25">
      <c r="A281" s="7">
        <v>42401</v>
      </c>
      <c r="B281" s="13">
        <v>85.037666305117483</v>
      </c>
    </row>
    <row r="282" spans="1:2" s="1" customFormat="1" ht="22.5" customHeight="1" x14ac:dyDescent="0.25">
      <c r="A282" s="7">
        <v>42430</v>
      </c>
      <c r="B282" s="13">
        <v>87.078570296440319</v>
      </c>
    </row>
    <row r="283" spans="1:2" s="1" customFormat="1" ht="22.5" customHeight="1" x14ac:dyDescent="0.25">
      <c r="A283" s="7">
        <v>42461</v>
      </c>
      <c r="B283" s="13">
        <v>88.384748850886908</v>
      </c>
    </row>
    <row r="284" spans="1:2" s="1" customFormat="1" ht="22.5" customHeight="1" x14ac:dyDescent="0.25">
      <c r="A284" s="7">
        <v>42491</v>
      </c>
      <c r="B284" s="13">
        <v>91.566599809518848</v>
      </c>
    </row>
    <row r="285" spans="1:2" s="1" customFormat="1" ht="22.5" customHeight="1" x14ac:dyDescent="0.25">
      <c r="A285" s="7">
        <v>42522</v>
      </c>
      <c r="B285" s="13">
        <v>94.222031203994888</v>
      </c>
    </row>
    <row r="286" spans="1:2" s="1" customFormat="1" ht="22.5" customHeight="1" x14ac:dyDescent="0.25">
      <c r="A286" s="7">
        <v>42552</v>
      </c>
      <c r="B286" s="13">
        <v>96.766026046502745</v>
      </c>
    </row>
    <row r="287" spans="1:2" s="1" customFormat="1" ht="22.5" customHeight="1" x14ac:dyDescent="0.25">
      <c r="A287" s="7">
        <v>42583</v>
      </c>
      <c r="B287" s="13">
        <v>97.153090150688755</v>
      </c>
    </row>
    <row r="288" spans="1:2" s="1" customFormat="1" ht="22.5" customHeight="1" x14ac:dyDescent="0.25">
      <c r="A288" s="7">
        <v>42614</v>
      </c>
      <c r="B288" s="13">
        <v>97.541702511291518</v>
      </c>
    </row>
    <row r="289" spans="1:2" s="1" customFormat="1" ht="22.5" customHeight="1" x14ac:dyDescent="0.25">
      <c r="A289" s="7">
        <v>42644</v>
      </c>
      <c r="B289" s="13">
        <v>98.126952726359278</v>
      </c>
    </row>
    <row r="290" spans="1:2" s="1" customFormat="1" ht="22.5" customHeight="1" x14ac:dyDescent="0.25">
      <c r="A290" s="7">
        <v>42675</v>
      </c>
      <c r="B290" s="13">
        <v>99.206349206349216</v>
      </c>
    </row>
    <row r="291" spans="1:2" s="1" customFormat="1" ht="22.5" customHeight="1" x14ac:dyDescent="0.25">
      <c r="A291" s="7">
        <v>42705</v>
      </c>
      <c r="B291" s="13">
        <v>100.00000000000001</v>
      </c>
    </row>
    <row r="292" spans="1:2" s="1" customFormat="1" ht="22.5" customHeight="1" x14ac:dyDescent="0.25">
      <c r="A292" s="7">
        <v>42736</v>
      </c>
      <c r="B292" s="13">
        <v>101.5859</v>
      </c>
    </row>
    <row r="293" spans="1:2" s="1" customFormat="1" ht="22.5" customHeight="1" x14ac:dyDescent="0.25">
      <c r="A293" s="7">
        <v>42767</v>
      </c>
      <c r="B293" s="13">
        <v>103.6859</v>
      </c>
    </row>
    <row r="294" spans="1:2" s="1" customFormat="1" ht="22.5" customHeight="1" x14ac:dyDescent="0.25">
      <c r="A294" s="7">
        <v>42795</v>
      </c>
      <c r="B294" s="13">
        <v>106.1476</v>
      </c>
    </row>
    <row r="295" spans="1:2" s="1" customFormat="1" ht="22.5" customHeight="1" x14ac:dyDescent="0.25">
      <c r="A295" s="7">
        <v>42826</v>
      </c>
      <c r="B295" s="13">
        <v>108.9667</v>
      </c>
    </row>
    <row r="296" spans="1:2" s="1" customFormat="1" ht="22.5" customHeight="1" x14ac:dyDescent="0.25">
      <c r="A296" s="7">
        <v>42856</v>
      </c>
      <c r="B296" s="13">
        <v>110.5301</v>
      </c>
    </row>
    <row r="297" spans="1:2" s="1" customFormat="1" ht="22.5" customHeight="1" x14ac:dyDescent="0.25">
      <c r="A297" s="7">
        <v>42887</v>
      </c>
      <c r="B297" s="13">
        <v>111.8477</v>
      </c>
    </row>
    <row r="298" spans="1:2" s="1" customFormat="1" ht="22.5" customHeight="1" x14ac:dyDescent="0.25">
      <c r="A298" s="7">
        <v>42917</v>
      </c>
      <c r="B298" s="13">
        <v>113.7852</v>
      </c>
    </row>
    <row r="299" spans="1:2" s="1" customFormat="1" ht="22.5" customHeight="1" x14ac:dyDescent="0.25">
      <c r="A299" s="7">
        <v>42948</v>
      </c>
      <c r="B299" s="13">
        <v>115.3819</v>
      </c>
    </row>
    <row r="300" spans="1:2" s="1" customFormat="1" ht="22.5" customHeight="1" x14ac:dyDescent="0.25">
      <c r="A300" s="7">
        <v>42979</v>
      </c>
      <c r="B300" s="13">
        <v>117.5719</v>
      </c>
    </row>
    <row r="301" spans="1:2" s="1" customFormat="1" ht="22.5" customHeight="1" x14ac:dyDescent="0.25">
      <c r="A301" s="7">
        <v>43009</v>
      </c>
      <c r="B301" s="13">
        <v>119.3528</v>
      </c>
    </row>
    <row r="302" spans="1:2" s="1" customFormat="1" ht="22.5" customHeight="1" x14ac:dyDescent="0.25">
      <c r="A302" s="7">
        <v>43040</v>
      </c>
      <c r="B302" s="13">
        <v>120.994</v>
      </c>
    </row>
    <row r="303" spans="1:2" s="1" customFormat="1" ht="22.5" customHeight="1" x14ac:dyDescent="0.25">
      <c r="A303" s="7">
        <v>43070</v>
      </c>
      <c r="B303" s="13">
        <v>124.79559999999999</v>
      </c>
    </row>
    <row r="304" spans="1:2" ht="22.5" customHeight="1" x14ac:dyDescent="0.25">
      <c r="A304" s="7">
        <v>43101</v>
      </c>
      <c r="B304" s="13">
        <v>126.98869999999999</v>
      </c>
    </row>
    <row r="305" spans="1:5" ht="22.5" customHeight="1" x14ac:dyDescent="0.25">
      <c r="A305" s="7">
        <v>43132</v>
      </c>
      <c r="B305" s="13">
        <v>130.06059999999999</v>
      </c>
    </row>
    <row r="306" spans="1:5" ht="22.5" customHeight="1" x14ac:dyDescent="0.25">
      <c r="A306" s="7">
        <v>43160</v>
      </c>
      <c r="B306" s="13">
        <v>133.1054</v>
      </c>
    </row>
    <row r="307" spans="1:5" ht="22.5" customHeight="1" x14ac:dyDescent="0.25">
      <c r="A307" s="7">
        <v>43191</v>
      </c>
      <c r="B307" s="13">
        <v>136.75120000000001</v>
      </c>
    </row>
    <row r="308" spans="1:5" ht="22.5" customHeight="1" x14ac:dyDescent="0.25">
      <c r="A308" s="7">
        <v>43221</v>
      </c>
      <c r="B308" s="13">
        <v>139.58930000000001</v>
      </c>
    </row>
    <row r="309" spans="1:5" ht="22.5" customHeight="1" x14ac:dyDescent="0.25">
      <c r="A309" s="7">
        <v>43252</v>
      </c>
      <c r="B309" s="13">
        <v>144.80529999999999</v>
      </c>
    </row>
    <row r="310" spans="1:5" ht="22.5" customHeight="1" x14ac:dyDescent="0.25">
      <c r="A310" s="7">
        <v>43282</v>
      </c>
      <c r="B310" s="13">
        <v>149.29660000000001</v>
      </c>
    </row>
    <row r="311" spans="1:5" ht="22.5" customHeight="1" x14ac:dyDescent="0.25">
      <c r="A311" s="8">
        <v>43313</v>
      </c>
      <c r="B311" s="14">
        <v>155.10339999999999</v>
      </c>
    </row>
    <row r="312" spans="1:5" ht="22.5" customHeight="1" x14ac:dyDescent="0.25">
      <c r="A312" s="7">
        <v>43344</v>
      </c>
      <c r="B312" s="13">
        <v>165.23830000000001</v>
      </c>
    </row>
    <row r="313" spans="1:5" ht="22.5" customHeight="1" x14ac:dyDescent="0.25">
      <c r="A313" s="7">
        <v>43374</v>
      </c>
      <c r="B313" s="13">
        <v>174.1473</v>
      </c>
    </row>
    <row r="314" spans="1:5" ht="22.5" customHeight="1" x14ac:dyDescent="0.25">
      <c r="A314" s="7">
        <v>43405</v>
      </c>
      <c r="B314" s="13">
        <v>179.6388</v>
      </c>
    </row>
    <row r="315" spans="1:5" ht="22.5" customHeight="1" x14ac:dyDescent="0.25">
      <c r="A315" s="7">
        <v>43435</v>
      </c>
      <c r="B315" s="13">
        <v>184.2552</v>
      </c>
    </row>
    <row r="316" spans="1:5" ht="22.5" customHeight="1" x14ac:dyDescent="0.25">
      <c r="A316" s="7">
        <v>43466</v>
      </c>
      <c r="B316" s="13">
        <v>189.61009999999999</v>
      </c>
      <c r="D316" s="16"/>
      <c r="E316" s="15"/>
    </row>
    <row r="317" spans="1:5" ht="22.5" customHeight="1" x14ac:dyDescent="0.25">
      <c r="A317" s="7">
        <v>43497</v>
      </c>
      <c r="B317" s="13">
        <v>196.7501</v>
      </c>
      <c r="D317" s="16"/>
      <c r="E317" s="15"/>
    </row>
    <row r="318" spans="1:5" ht="22.5" customHeight="1" x14ac:dyDescent="0.25">
      <c r="A318" s="7">
        <v>43525</v>
      </c>
      <c r="B318" s="13">
        <v>205.9571</v>
      </c>
      <c r="D318" s="16"/>
      <c r="E318" s="15"/>
    </row>
    <row r="319" spans="1:5" ht="22.5" customHeight="1" x14ac:dyDescent="0.25">
      <c r="A319" s="7">
        <v>43556</v>
      </c>
      <c r="B319" s="13">
        <v>213.05170000000001</v>
      </c>
      <c r="D319" s="16"/>
      <c r="E319" s="15"/>
    </row>
    <row r="320" spans="1:5" ht="22.5" customHeight="1" x14ac:dyDescent="0.25">
      <c r="A320" s="7">
        <v>43586</v>
      </c>
      <c r="B320" s="13">
        <v>219.56909999999999</v>
      </c>
      <c r="D320" s="16"/>
      <c r="E320" s="15"/>
    </row>
    <row r="321" spans="1:7" ht="22.5" customHeight="1" x14ac:dyDescent="0.25">
      <c r="A321" s="7">
        <v>43617</v>
      </c>
      <c r="B321" s="13">
        <v>225.53700000000001</v>
      </c>
      <c r="D321" s="16"/>
      <c r="E321" s="15"/>
    </row>
    <row r="322" spans="1:7" ht="22.5" customHeight="1" x14ac:dyDescent="0.25">
      <c r="A322" s="7">
        <v>43647</v>
      </c>
      <c r="B322" s="13">
        <v>230.494</v>
      </c>
      <c r="D322" s="16"/>
      <c r="E322" s="15"/>
    </row>
    <row r="323" spans="1:7" ht="22.5" customHeight="1" x14ac:dyDescent="0.25">
      <c r="A323" s="7">
        <v>43678</v>
      </c>
      <c r="B323" s="13">
        <v>239.60769999999999</v>
      </c>
      <c r="D323" s="16"/>
      <c r="E323" s="15"/>
    </row>
    <row r="324" spans="1:7" ht="22.5" customHeight="1" x14ac:dyDescent="0.25">
      <c r="A324" s="7">
        <v>43709</v>
      </c>
      <c r="B324" s="13">
        <v>253.71019999999999</v>
      </c>
      <c r="D324" s="16"/>
      <c r="E324" s="15"/>
    </row>
    <row r="325" spans="1:7" ht="22.5" customHeight="1" x14ac:dyDescent="0.25">
      <c r="A325" s="7">
        <v>43739</v>
      </c>
      <c r="B325" s="13">
        <v>262.06610000000001</v>
      </c>
      <c r="D325" s="16"/>
      <c r="E325" s="15"/>
      <c r="G325" s="15"/>
    </row>
    <row r="326" spans="1:7" ht="22.5" customHeight="1" x14ac:dyDescent="0.25">
      <c r="A326" s="7">
        <v>43770</v>
      </c>
      <c r="B326" s="13">
        <v>273.2158</v>
      </c>
      <c r="D326" s="16"/>
      <c r="E326" s="15"/>
      <c r="G326" s="15"/>
    </row>
    <row r="327" spans="1:7" ht="22.5" customHeight="1" x14ac:dyDescent="0.25">
      <c r="A327" s="7">
        <v>43800</v>
      </c>
      <c r="B327" s="13">
        <v>283.44420000000002</v>
      </c>
      <c r="D327" s="16"/>
      <c r="E327" s="15"/>
      <c r="G327" s="15"/>
    </row>
    <row r="328" spans="1:7" ht="22.5" customHeight="1" x14ac:dyDescent="0.25">
      <c r="A328" s="7">
        <v>43831</v>
      </c>
      <c r="B328" s="13">
        <v>289.82990000000001</v>
      </c>
      <c r="C328" s="19"/>
      <c r="D328" s="16"/>
      <c r="E328" s="15"/>
      <c r="G328" s="15"/>
    </row>
    <row r="329" spans="1:7" ht="21" customHeight="1" x14ac:dyDescent="0.25">
      <c r="A329" s="7">
        <v>43862</v>
      </c>
      <c r="B329" s="17" t="s">
        <v>3</v>
      </c>
      <c r="G329" s="15"/>
    </row>
    <row r="331" spans="1:7" ht="15.75" customHeight="1" x14ac:dyDescent="0.25">
      <c r="A331" s="80"/>
      <c r="B331" s="80"/>
      <c r="C331" s="80"/>
    </row>
    <row r="332" spans="1:7" ht="15.75" customHeight="1" x14ac:dyDescent="0.25">
      <c r="A332" s="80"/>
      <c r="B332" s="80"/>
      <c r="C332" s="80"/>
    </row>
    <row r="333" spans="1:7" ht="15.75" customHeight="1" x14ac:dyDescent="0.25">
      <c r="A333" s="80"/>
      <c r="B333" s="80"/>
      <c r="C333" s="80"/>
    </row>
    <row r="334" spans="1:7" x14ac:dyDescent="0.25">
      <c r="B334" s="18"/>
    </row>
  </sheetData>
  <mergeCells count="2">
    <mergeCell ref="A1:B1"/>
    <mergeCell ref="A331:C333"/>
  </mergeCells>
  <printOptions horizontalCentered="1"/>
  <pageMargins left="0.70866141732283472" right="0.70866141732283472" top="0.74803149606299213" bottom="0.74803149606299213" header="0.31496062992125984" footer="0.31496062992125984"/>
  <pageSetup paperSize="9" fitToHeight="0" orientation="portrait" r:id="rId1"/>
  <headerFooter>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opLeftCell="A22" workbookViewId="0">
      <selection activeCell="A58" sqref="A58"/>
    </sheetView>
  </sheetViews>
  <sheetFormatPr baseColWidth="10" defaultRowHeight="15" x14ac:dyDescent="0.25"/>
  <cols>
    <col min="1" max="1" width="19.7109375" bestFit="1" customWidth="1"/>
    <col min="2" max="3" width="11.85546875" style="22" bestFit="1" customWidth="1"/>
    <col min="4" max="5" width="10.85546875" style="22"/>
  </cols>
  <sheetData>
    <row r="1" spans="1:3" x14ac:dyDescent="0.25">
      <c r="B1" s="23" t="s">
        <v>27</v>
      </c>
      <c r="C1" s="23" t="s">
        <v>28</v>
      </c>
    </row>
    <row r="2" spans="1:3" x14ac:dyDescent="0.25">
      <c r="A2" s="21" t="s">
        <v>4</v>
      </c>
    </row>
    <row r="3" spans="1:3" x14ac:dyDescent="0.25">
      <c r="A3" t="s">
        <v>5</v>
      </c>
      <c r="B3" s="22">
        <v>300</v>
      </c>
      <c r="C3" s="22">
        <v>2100</v>
      </c>
    </row>
    <row r="4" spans="1:3" x14ac:dyDescent="0.25">
      <c r="A4" t="s">
        <v>26</v>
      </c>
      <c r="B4" s="22">
        <v>5000</v>
      </c>
      <c r="C4" s="22">
        <f>+B4</f>
        <v>5000</v>
      </c>
    </row>
    <row r="5" spans="1:3" x14ac:dyDescent="0.25">
      <c r="A5" t="s">
        <v>31</v>
      </c>
      <c r="B5" s="22">
        <v>-3000</v>
      </c>
      <c r="C5" s="22">
        <v>-4000</v>
      </c>
    </row>
    <row r="6" spans="1:3" x14ac:dyDescent="0.25">
      <c r="A6" s="21" t="s">
        <v>6</v>
      </c>
    </row>
    <row r="8" spans="1:3" x14ac:dyDescent="0.25">
      <c r="A8" s="21" t="s">
        <v>7</v>
      </c>
    </row>
    <row r="9" spans="1:3" x14ac:dyDescent="0.25">
      <c r="A9" t="s">
        <v>8</v>
      </c>
      <c r="B9" s="22">
        <v>500</v>
      </c>
      <c r="C9" s="22">
        <f>+B9</f>
        <v>500</v>
      </c>
    </row>
    <row r="10" spans="1:3" x14ac:dyDescent="0.25">
      <c r="A10" t="s">
        <v>9</v>
      </c>
      <c r="B10" s="22">
        <v>1200</v>
      </c>
      <c r="C10" s="22">
        <f t="shared" ref="C10:C11" si="0">+B10</f>
        <v>1200</v>
      </c>
    </row>
    <row r="11" spans="1:3" x14ac:dyDescent="0.25">
      <c r="A11" t="s">
        <v>10</v>
      </c>
      <c r="B11" s="22">
        <v>200</v>
      </c>
      <c r="C11" s="22">
        <f t="shared" si="0"/>
        <v>200</v>
      </c>
    </row>
    <row r="12" spans="1:3" x14ac:dyDescent="0.25">
      <c r="A12" t="s">
        <v>11</v>
      </c>
      <c r="B12" s="22">
        <v>200</v>
      </c>
      <c r="C12" s="22">
        <f>+B12+B13</f>
        <v>400</v>
      </c>
    </row>
    <row r="13" spans="1:3" x14ac:dyDescent="0.25">
      <c r="A13" s="20" t="s">
        <v>12</v>
      </c>
      <c r="B13" s="35">
        <v>200</v>
      </c>
      <c r="C13" s="35">
        <f>+C54</f>
        <v>800</v>
      </c>
    </row>
    <row r="14" spans="1:3" x14ac:dyDescent="0.25">
      <c r="B14" s="24">
        <f>SUM(B3:B6)-SUM(B7:B13)</f>
        <v>0</v>
      </c>
      <c r="C14" s="24">
        <f>SUM(C3:C6)-SUM(C7:C13)</f>
        <v>0</v>
      </c>
    </row>
    <row r="15" spans="1:3" x14ac:dyDescent="0.25">
      <c r="B15" s="24"/>
      <c r="C15" s="24"/>
    </row>
    <row r="16" spans="1:3" x14ac:dyDescent="0.25">
      <c r="A16" t="s">
        <v>13</v>
      </c>
      <c r="B16" s="22">
        <f>+B36</f>
        <v>12000</v>
      </c>
      <c r="C16" s="22">
        <f>+C36</f>
        <v>13200</v>
      </c>
    </row>
    <row r="17" spans="1:5" x14ac:dyDescent="0.25">
      <c r="A17" t="s">
        <v>29</v>
      </c>
      <c r="B17" s="22">
        <f>-B50</f>
        <v>-10200</v>
      </c>
      <c r="C17" s="22">
        <f>-C50</f>
        <v>-11400</v>
      </c>
    </row>
    <row r="18" spans="1:5" x14ac:dyDescent="0.25">
      <c r="A18" t="s">
        <v>40</v>
      </c>
      <c r="B18" s="22">
        <f>+B52</f>
        <v>-1000</v>
      </c>
      <c r="C18" s="22">
        <f>+C52</f>
        <v>-1000</v>
      </c>
    </row>
    <row r="19" spans="1:5" x14ac:dyDescent="0.25">
      <c r="A19" s="36" t="s">
        <v>41</v>
      </c>
      <c r="B19" s="22">
        <v>-600</v>
      </c>
    </row>
    <row r="20" spans="1:5" x14ac:dyDescent="0.25">
      <c r="A20" s="20" t="s">
        <v>12</v>
      </c>
      <c r="B20" s="35">
        <f>SUM(B16:B19)</f>
        <v>200</v>
      </c>
      <c r="C20" s="35">
        <f>SUM(C16:C19)</f>
        <v>800</v>
      </c>
    </row>
    <row r="21" spans="1:5" x14ac:dyDescent="0.25">
      <c r="B21" s="24"/>
      <c r="C21" s="24"/>
    </row>
    <row r="23" spans="1:5" s="69" customFormat="1" ht="9.9499999999999993" customHeight="1" x14ac:dyDescent="0.2">
      <c r="A23" s="76" t="s">
        <v>13</v>
      </c>
      <c r="B23" s="77"/>
      <c r="C23" s="77"/>
      <c r="D23" s="77"/>
      <c r="E23" s="77"/>
    </row>
    <row r="24" spans="1:5" s="69" customFormat="1" ht="9.9499999999999993" customHeight="1" x14ac:dyDescent="0.2">
      <c r="A24" s="69" t="s">
        <v>14</v>
      </c>
      <c r="B24" s="77">
        <v>1000</v>
      </c>
      <c r="C24" s="77">
        <v>1100</v>
      </c>
      <c r="D24" s="77"/>
      <c r="E24" s="77"/>
    </row>
    <row r="25" spans="1:5" s="69" customFormat="1" ht="9.9499999999999993" customHeight="1" x14ac:dyDescent="0.2">
      <c r="A25" s="69" t="s">
        <v>15</v>
      </c>
      <c r="B25" s="77">
        <f>+B24</f>
        <v>1000</v>
      </c>
      <c r="C25" s="77">
        <f>+C24</f>
        <v>1100</v>
      </c>
      <c r="D25" s="77"/>
      <c r="E25" s="77"/>
    </row>
    <row r="26" spans="1:5" s="69" customFormat="1" ht="9.9499999999999993" customHeight="1" x14ac:dyDescent="0.2">
      <c r="A26" s="69" t="s">
        <v>16</v>
      </c>
      <c r="B26" s="77">
        <f t="shared" ref="B26:C35" si="1">+B25</f>
        <v>1000</v>
      </c>
      <c r="C26" s="77">
        <f t="shared" si="1"/>
        <v>1100</v>
      </c>
      <c r="D26" s="77"/>
      <c r="E26" s="77"/>
    </row>
    <row r="27" spans="1:5" s="69" customFormat="1" ht="9.9499999999999993" customHeight="1" x14ac:dyDescent="0.2">
      <c r="A27" s="69" t="s">
        <v>17</v>
      </c>
      <c r="B27" s="77">
        <f t="shared" si="1"/>
        <v>1000</v>
      </c>
      <c r="C27" s="77">
        <f t="shared" si="1"/>
        <v>1100</v>
      </c>
      <c r="D27" s="77"/>
      <c r="E27" s="77"/>
    </row>
    <row r="28" spans="1:5" s="69" customFormat="1" ht="9.9499999999999993" customHeight="1" x14ac:dyDescent="0.2">
      <c r="A28" s="69" t="s">
        <v>18</v>
      </c>
      <c r="B28" s="77">
        <f t="shared" si="1"/>
        <v>1000</v>
      </c>
      <c r="C28" s="77">
        <f t="shared" si="1"/>
        <v>1100</v>
      </c>
      <c r="D28" s="77"/>
      <c r="E28" s="77"/>
    </row>
    <row r="29" spans="1:5" s="69" customFormat="1" ht="9.9499999999999993" customHeight="1" x14ac:dyDescent="0.2">
      <c r="A29" s="69" t="s">
        <v>19</v>
      </c>
      <c r="B29" s="77">
        <f t="shared" si="1"/>
        <v>1000</v>
      </c>
      <c r="C29" s="77">
        <f t="shared" si="1"/>
        <v>1100</v>
      </c>
      <c r="D29" s="77"/>
      <c r="E29" s="77"/>
    </row>
    <row r="30" spans="1:5" s="69" customFormat="1" ht="9.9499999999999993" customHeight="1" x14ac:dyDescent="0.2">
      <c r="A30" s="69" t="s">
        <v>20</v>
      </c>
      <c r="B30" s="77">
        <f t="shared" si="1"/>
        <v>1000</v>
      </c>
      <c r="C30" s="77">
        <f t="shared" si="1"/>
        <v>1100</v>
      </c>
      <c r="D30" s="77"/>
      <c r="E30" s="77"/>
    </row>
    <row r="31" spans="1:5" s="69" customFormat="1" ht="9.9499999999999993" customHeight="1" x14ac:dyDescent="0.2">
      <c r="A31" s="69" t="s">
        <v>21</v>
      </c>
      <c r="B31" s="77">
        <f t="shared" si="1"/>
        <v>1000</v>
      </c>
      <c r="C31" s="77">
        <f t="shared" si="1"/>
        <v>1100</v>
      </c>
      <c r="D31" s="77"/>
      <c r="E31" s="77"/>
    </row>
    <row r="32" spans="1:5" s="69" customFormat="1" ht="9.9499999999999993" customHeight="1" x14ac:dyDescent="0.2">
      <c r="A32" s="69" t="s">
        <v>22</v>
      </c>
      <c r="B32" s="77">
        <f t="shared" si="1"/>
        <v>1000</v>
      </c>
      <c r="C32" s="77">
        <f t="shared" si="1"/>
        <v>1100</v>
      </c>
      <c r="D32" s="77"/>
      <c r="E32" s="77"/>
    </row>
    <row r="33" spans="1:5" s="69" customFormat="1" ht="9.9499999999999993" customHeight="1" x14ac:dyDescent="0.2">
      <c r="A33" s="69" t="s">
        <v>23</v>
      </c>
      <c r="B33" s="77">
        <f t="shared" si="1"/>
        <v>1000</v>
      </c>
      <c r="C33" s="77">
        <f t="shared" si="1"/>
        <v>1100</v>
      </c>
      <c r="D33" s="77"/>
      <c r="E33" s="77"/>
    </row>
    <row r="34" spans="1:5" s="69" customFormat="1" ht="9.9499999999999993" customHeight="1" x14ac:dyDescent="0.2">
      <c r="A34" s="69" t="s">
        <v>24</v>
      </c>
      <c r="B34" s="77">
        <f t="shared" si="1"/>
        <v>1000</v>
      </c>
      <c r="C34" s="77">
        <f t="shared" si="1"/>
        <v>1100</v>
      </c>
      <c r="D34" s="77"/>
      <c r="E34" s="77"/>
    </row>
    <row r="35" spans="1:5" s="69" customFormat="1" ht="9.9499999999999993" customHeight="1" x14ac:dyDescent="0.2">
      <c r="A35" s="69" t="s">
        <v>25</v>
      </c>
      <c r="B35" s="77">
        <f t="shared" si="1"/>
        <v>1000</v>
      </c>
      <c r="C35" s="77">
        <f t="shared" si="1"/>
        <v>1100</v>
      </c>
      <c r="D35" s="77"/>
      <c r="E35" s="77"/>
    </row>
    <row r="36" spans="1:5" s="69" customFormat="1" ht="9.9499999999999993" customHeight="1" x14ac:dyDescent="0.2">
      <c r="B36" s="77">
        <f>SUM(B24:B35)</f>
        <v>12000</v>
      </c>
      <c r="C36" s="77">
        <f>SUM(C24:C35)</f>
        <v>13200</v>
      </c>
      <c r="D36" s="77"/>
      <c r="E36" s="77"/>
    </row>
    <row r="37" spans="1:5" s="69" customFormat="1" ht="9.9499999999999993" customHeight="1" x14ac:dyDescent="0.2">
      <c r="A37" s="76" t="s">
        <v>29</v>
      </c>
      <c r="B37" s="77"/>
      <c r="C37" s="77"/>
      <c r="D37" s="77"/>
      <c r="E37" s="77"/>
    </row>
    <row r="38" spans="1:5" s="69" customFormat="1" ht="9.9499999999999993" customHeight="1" x14ac:dyDescent="0.2">
      <c r="A38" s="69" t="s">
        <v>14</v>
      </c>
      <c r="B38" s="77">
        <v>850</v>
      </c>
      <c r="C38" s="77">
        <v>950</v>
      </c>
      <c r="D38" s="77"/>
      <c r="E38" s="77"/>
    </row>
    <row r="39" spans="1:5" s="69" customFormat="1" ht="9.9499999999999993" customHeight="1" x14ac:dyDescent="0.2">
      <c r="A39" s="69" t="s">
        <v>15</v>
      </c>
      <c r="B39" s="77">
        <f>+B38</f>
        <v>850</v>
      </c>
      <c r="C39" s="77">
        <f>+C38</f>
        <v>950</v>
      </c>
      <c r="D39" s="77"/>
      <c r="E39" s="77"/>
    </row>
    <row r="40" spans="1:5" s="69" customFormat="1" ht="9.9499999999999993" customHeight="1" x14ac:dyDescent="0.2">
      <c r="A40" s="69" t="s">
        <v>16</v>
      </c>
      <c r="B40" s="77">
        <f t="shared" ref="B40:C49" si="2">+B39</f>
        <v>850</v>
      </c>
      <c r="C40" s="77">
        <f t="shared" si="2"/>
        <v>950</v>
      </c>
      <c r="D40" s="77"/>
      <c r="E40" s="77"/>
    </row>
    <row r="41" spans="1:5" s="69" customFormat="1" ht="9.9499999999999993" customHeight="1" x14ac:dyDescent="0.2">
      <c r="A41" s="69" t="s">
        <v>17</v>
      </c>
      <c r="B41" s="77">
        <f t="shared" si="2"/>
        <v>850</v>
      </c>
      <c r="C41" s="77">
        <f t="shared" si="2"/>
        <v>950</v>
      </c>
      <c r="D41" s="77"/>
      <c r="E41" s="77"/>
    </row>
    <row r="42" spans="1:5" s="69" customFormat="1" ht="9.9499999999999993" customHeight="1" x14ac:dyDescent="0.2">
      <c r="A42" s="69" t="s">
        <v>18</v>
      </c>
      <c r="B42" s="77">
        <f t="shared" si="2"/>
        <v>850</v>
      </c>
      <c r="C42" s="77">
        <f t="shared" si="2"/>
        <v>950</v>
      </c>
      <c r="D42" s="77"/>
      <c r="E42" s="77"/>
    </row>
    <row r="43" spans="1:5" s="69" customFormat="1" ht="9.9499999999999993" customHeight="1" x14ac:dyDescent="0.2">
      <c r="A43" s="69" t="s">
        <v>19</v>
      </c>
      <c r="B43" s="77">
        <f t="shared" si="2"/>
        <v>850</v>
      </c>
      <c r="C43" s="77">
        <f t="shared" si="2"/>
        <v>950</v>
      </c>
      <c r="D43" s="77"/>
      <c r="E43" s="77"/>
    </row>
    <row r="44" spans="1:5" s="69" customFormat="1" ht="9.9499999999999993" customHeight="1" x14ac:dyDescent="0.2">
      <c r="A44" s="69" t="s">
        <v>20</v>
      </c>
      <c r="B44" s="77">
        <f t="shared" si="2"/>
        <v>850</v>
      </c>
      <c r="C44" s="77">
        <f t="shared" si="2"/>
        <v>950</v>
      </c>
      <c r="D44" s="77"/>
      <c r="E44" s="77"/>
    </row>
    <row r="45" spans="1:5" s="69" customFormat="1" ht="9.9499999999999993" customHeight="1" x14ac:dyDescent="0.2">
      <c r="A45" s="69" t="s">
        <v>21</v>
      </c>
      <c r="B45" s="77">
        <f t="shared" si="2"/>
        <v>850</v>
      </c>
      <c r="C45" s="77">
        <f t="shared" si="2"/>
        <v>950</v>
      </c>
      <c r="D45" s="77"/>
      <c r="E45" s="77"/>
    </row>
    <row r="46" spans="1:5" s="69" customFormat="1" ht="9.9499999999999993" customHeight="1" x14ac:dyDescent="0.2">
      <c r="A46" s="69" t="s">
        <v>22</v>
      </c>
      <c r="B46" s="77">
        <f t="shared" si="2"/>
        <v>850</v>
      </c>
      <c r="C46" s="77">
        <f t="shared" si="2"/>
        <v>950</v>
      </c>
      <c r="D46" s="77"/>
      <c r="E46" s="77"/>
    </row>
    <row r="47" spans="1:5" s="69" customFormat="1" ht="9.9499999999999993" customHeight="1" x14ac:dyDescent="0.2">
      <c r="A47" s="69" t="s">
        <v>23</v>
      </c>
      <c r="B47" s="77">
        <f t="shared" si="2"/>
        <v>850</v>
      </c>
      <c r="C47" s="77">
        <f t="shared" si="2"/>
        <v>950</v>
      </c>
      <c r="D47" s="77"/>
      <c r="E47" s="77"/>
    </row>
    <row r="48" spans="1:5" s="69" customFormat="1" ht="9.9499999999999993" customHeight="1" x14ac:dyDescent="0.2">
      <c r="A48" s="69" t="s">
        <v>24</v>
      </c>
      <c r="B48" s="77">
        <f t="shared" si="2"/>
        <v>850</v>
      </c>
      <c r="C48" s="77">
        <f t="shared" si="2"/>
        <v>950</v>
      </c>
      <c r="D48" s="77"/>
      <c r="E48" s="77"/>
    </row>
    <row r="49" spans="1:5" s="69" customFormat="1" ht="9.9499999999999993" customHeight="1" x14ac:dyDescent="0.2">
      <c r="A49" s="69" t="s">
        <v>25</v>
      </c>
      <c r="B49" s="77">
        <f t="shared" si="2"/>
        <v>850</v>
      </c>
      <c r="C49" s="77">
        <f t="shared" si="2"/>
        <v>950</v>
      </c>
      <c r="D49" s="77"/>
      <c r="E49" s="77"/>
    </row>
    <row r="50" spans="1:5" s="69" customFormat="1" ht="9.9499999999999993" customHeight="1" x14ac:dyDescent="0.2">
      <c r="B50" s="77">
        <f>SUM(B38:B49)</f>
        <v>10200</v>
      </c>
      <c r="C50" s="77">
        <f>SUM(C38:C49)</f>
        <v>11400</v>
      </c>
      <c r="D50" s="77"/>
      <c r="E50" s="77"/>
    </row>
    <row r="51" spans="1:5" s="69" customFormat="1" ht="9.9499999999999993" customHeight="1" x14ac:dyDescent="0.2">
      <c r="B51" s="77"/>
      <c r="C51" s="77"/>
      <c r="D51" s="77"/>
      <c r="E51" s="77"/>
    </row>
    <row r="52" spans="1:5" s="69" customFormat="1" ht="9.9499999999999993" customHeight="1" x14ac:dyDescent="0.2">
      <c r="A52" s="69" t="s">
        <v>32</v>
      </c>
      <c r="B52" s="77">
        <f>+C52</f>
        <v>-1000</v>
      </c>
      <c r="C52" s="77">
        <f>+C5-B5</f>
        <v>-1000</v>
      </c>
      <c r="D52" s="77"/>
      <c r="E52" s="77"/>
    </row>
    <row r="53" spans="1:5" s="69" customFormat="1" ht="9.9499999999999993" customHeight="1" x14ac:dyDescent="0.2">
      <c r="B53" s="77"/>
      <c r="C53" s="77"/>
      <c r="D53" s="77"/>
      <c r="E53" s="77"/>
    </row>
    <row r="54" spans="1:5" s="69" customFormat="1" ht="9.9499999999999993" customHeight="1" x14ac:dyDescent="0.2">
      <c r="A54" s="69" t="s">
        <v>30</v>
      </c>
      <c r="B54" s="77">
        <f>+B36-B50+B52</f>
        <v>800</v>
      </c>
      <c r="C54" s="77">
        <f>+C36-C50+C52</f>
        <v>800</v>
      </c>
      <c r="D54" s="77"/>
      <c r="E54" s="7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H2" sqref="H2"/>
    </sheetView>
  </sheetViews>
  <sheetFormatPr baseColWidth="10" defaultRowHeight="15" x14ac:dyDescent="0.25"/>
  <cols>
    <col min="1" max="1" width="13.85546875" customWidth="1"/>
    <col min="2" max="2" width="11.85546875" bestFit="1" customWidth="1"/>
    <col min="4" max="4" width="11.85546875" bestFit="1" customWidth="1"/>
    <col min="5" max="5" width="10.5703125" bestFit="1" customWidth="1"/>
    <col min="6" max="6" width="10" bestFit="1" customWidth="1"/>
    <col min="7" max="7" width="9.7109375" bestFit="1" customWidth="1"/>
    <col min="8" max="8" width="10.5703125" bestFit="1" customWidth="1"/>
  </cols>
  <sheetData>
    <row r="1" spans="1:8" ht="15.75" x14ac:dyDescent="0.25">
      <c r="B1" s="23" t="s">
        <v>27</v>
      </c>
      <c r="C1" s="25"/>
      <c r="D1" s="26" t="s">
        <v>33</v>
      </c>
      <c r="E1" s="26"/>
      <c r="F1" s="26"/>
      <c r="G1" s="26"/>
      <c r="H1" s="7">
        <v>43800</v>
      </c>
    </row>
    <row r="2" spans="1:8" x14ac:dyDescent="0.25">
      <c r="A2" s="21" t="s">
        <v>4</v>
      </c>
      <c r="B2" s="22"/>
      <c r="C2" s="26" t="s">
        <v>34</v>
      </c>
      <c r="D2" s="27">
        <v>43465</v>
      </c>
      <c r="E2" s="26" t="s">
        <v>35</v>
      </c>
      <c r="F2" s="26" t="s">
        <v>36</v>
      </c>
      <c r="G2" s="26" t="s">
        <v>37</v>
      </c>
      <c r="H2" s="27">
        <f>+D2</f>
        <v>43465</v>
      </c>
    </row>
    <row r="3" spans="1:8" x14ac:dyDescent="0.25">
      <c r="A3" t="s">
        <v>5</v>
      </c>
      <c r="B3" s="22">
        <f>+Historicos!B3</f>
        <v>300</v>
      </c>
      <c r="C3" s="28">
        <v>43435</v>
      </c>
      <c r="D3" s="29">
        <f>+B3</f>
        <v>300</v>
      </c>
      <c r="E3" s="29">
        <f>VLOOKUP($H$1,'ipc empalme ipim'!A4:B329,2,FALSE)</f>
        <v>283.44420000000002</v>
      </c>
      <c r="F3" s="29">
        <f>VLOOKUP(C3,'ipc empalme ipim'!A4:B329,2,FALSE)</f>
        <v>184.2552</v>
      </c>
      <c r="G3" s="30">
        <f>E3/F3</f>
        <v>1.5383240201633388</v>
      </c>
      <c r="H3" s="29">
        <f>D3*G3</f>
        <v>461.49720604900165</v>
      </c>
    </row>
    <row r="4" spans="1:8" x14ac:dyDescent="0.25">
      <c r="A4" t="s">
        <v>26</v>
      </c>
      <c r="B4" s="22">
        <f>+Historicos!B4</f>
        <v>5000</v>
      </c>
      <c r="C4" s="28">
        <f>+C3</f>
        <v>43435</v>
      </c>
      <c r="D4" s="29">
        <f>+B4</f>
        <v>5000</v>
      </c>
      <c r="E4" s="29">
        <f>VLOOKUP($H$1,'ipc empalme ipim'!A5:B330,2,FALSE)</f>
        <v>283.44420000000002</v>
      </c>
      <c r="F4" s="29">
        <f>VLOOKUP(C4,'ipc empalme ipim'!A5:B330,2,FALSE)</f>
        <v>184.2552</v>
      </c>
      <c r="G4" s="30">
        <f>E4/F4</f>
        <v>1.5383240201633388</v>
      </c>
      <c r="H4" s="29">
        <f t="shared" ref="H4:H8" si="0">D4*G4</f>
        <v>7691.6201008166936</v>
      </c>
    </row>
    <row r="5" spans="1:8" x14ac:dyDescent="0.25">
      <c r="A5" t="s">
        <v>31</v>
      </c>
      <c r="B5" s="22">
        <f>+Historicos!B5</f>
        <v>-3000</v>
      </c>
      <c r="C5" s="28">
        <f t="shared" ref="C5:C15" si="1">+C4</f>
        <v>43435</v>
      </c>
      <c r="D5" s="29">
        <f t="shared" ref="D5:D13" si="2">+B5</f>
        <v>-3000</v>
      </c>
      <c r="E5" s="29">
        <f>VLOOKUP($H$1,'ipc empalme ipim'!A6:B331,2,FALSE)</f>
        <v>283.44420000000002</v>
      </c>
      <c r="F5" s="29">
        <f>VLOOKUP(C5,'ipc empalme ipim'!A6:B331,2,FALSE)</f>
        <v>184.2552</v>
      </c>
      <c r="G5" s="30">
        <f t="shared" ref="G5:G15" si="3">E5/F5</f>
        <v>1.5383240201633388</v>
      </c>
      <c r="H5" s="29">
        <f t="shared" si="0"/>
        <v>-4614.9720604900167</v>
      </c>
    </row>
    <row r="6" spans="1:8" x14ac:dyDescent="0.25">
      <c r="B6" s="22"/>
      <c r="C6" s="28"/>
      <c r="D6" s="29"/>
      <c r="E6" s="29"/>
      <c r="F6" s="29"/>
      <c r="G6" s="30"/>
      <c r="H6" s="29"/>
    </row>
    <row r="7" spans="1:8" x14ac:dyDescent="0.25">
      <c r="A7" s="21" t="s">
        <v>6</v>
      </c>
      <c r="B7" s="22"/>
      <c r="C7" s="28"/>
      <c r="D7" s="29"/>
      <c r="E7" s="29"/>
      <c r="F7" s="29"/>
      <c r="G7" s="30"/>
      <c r="H7" s="29"/>
    </row>
    <row r="8" spans="1:8" x14ac:dyDescent="0.25">
      <c r="A8" t="s">
        <v>38</v>
      </c>
      <c r="B8" s="22">
        <f>+Historicos!B7</f>
        <v>0</v>
      </c>
      <c r="C8" s="28"/>
      <c r="D8" s="29">
        <f t="shared" si="2"/>
        <v>0</v>
      </c>
      <c r="E8" s="29"/>
      <c r="F8" s="29"/>
      <c r="G8" s="30"/>
      <c r="H8" s="29">
        <f t="shared" si="0"/>
        <v>0</v>
      </c>
    </row>
    <row r="9" spans="1:8" x14ac:dyDescent="0.25">
      <c r="B9" s="22"/>
      <c r="C9" s="28"/>
      <c r="D9" s="29"/>
      <c r="E9" s="29"/>
      <c r="F9" s="29"/>
      <c r="G9" s="30"/>
      <c r="H9" s="29"/>
    </row>
    <row r="10" spans="1:8" x14ac:dyDescent="0.25">
      <c r="A10" s="21" t="s">
        <v>7</v>
      </c>
      <c r="B10" s="22"/>
      <c r="C10" s="28"/>
      <c r="D10" s="29"/>
      <c r="E10" s="29"/>
      <c r="F10" s="29"/>
      <c r="G10" s="30"/>
      <c r="H10" s="29"/>
    </row>
    <row r="11" spans="1:8" x14ac:dyDescent="0.25">
      <c r="A11" t="s">
        <v>8</v>
      </c>
      <c r="B11" s="22">
        <f>+Historicos!B9</f>
        <v>500</v>
      </c>
      <c r="C11" s="28">
        <f>+C5</f>
        <v>43435</v>
      </c>
      <c r="D11" s="29">
        <f t="shared" si="2"/>
        <v>500</v>
      </c>
      <c r="E11" s="29">
        <f>VLOOKUP($H$1,'ipc empalme ipim'!A10:B335,2,FALSE)</f>
        <v>283.44420000000002</v>
      </c>
      <c r="F11" s="29">
        <f>VLOOKUP(C11,'ipc empalme ipim'!A12:B337,2,FALSE)</f>
        <v>184.2552</v>
      </c>
      <c r="G11" s="30">
        <f t="shared" si="3"/>
        <v>1.5383240201633388</v>
      </c>
      <c r="H11" s="29">
        <f>D11*G11</f>
        <v>769.16201008166945</v>
      </c>
    </row>
    <row r="12" spans="1:8" x14ac:dyDescent="0.25">
      <c r="A12" t="s">
        <v>9</v>
      </c>
      <c r="B12" s="22">
        <f>+Historicos!B10</f>
        <v>1200</v>
      </c>
      <c r="C12" s="28">
        <f t="shared" si="1"/>
        <v>43435</v>
      </c>
      <c r="D12" s="29">
        <f t="shared" si="2"/>
        <v>1200</v>
      </c>
      <c r="E12" s="29">
        <f>VLOOKUP($H$1,'ipc empalme ipim'!A11:B336,2,FALSE)</f>
        <v>283.44420000000002</v>
      </c>
      <c r="F12" s="29">
        <f>VLOOKUP(C12,'ipc empalme ipim'!A13:B338,2,FALSE)</f>
        <v>184.2552</v>
      </c>
      <c r="G12" s="30">
        <f t="shared" si="3"/>
        <v>1.5383240201633388</v>
      </c>
      <c r="H12" s="29">
        <f>D12*G12</f>
        <v>1845.9888241960066</v>
      </c>
    </row>
    <row r="13" spans="1:8" x14ac:dyDescent="0.25">
      <c r="A13" t="s">
        <v>10</v>
      </c>
      <c r="B13" s="22">
        <f>+Historicos!B11</f>
        <v>200</v>
      </c>
      <c r="C13" s="28">
        <f t="shared" si="1"/>
        <v>43435</v>
      </c>
      <c r="D13" s="29">
        <f t="shared" si="2"/>
        <v>200</v>
      </c>
      <c r="E13" s="29">
        <f>VLOOKUP($H$1,'ipc empalme ipim'!A12:B337,2,FALSE)</f>
        <v>283.44420000000002</v>
      </c>
      <c r="F13" s="29">
        <f>VLOOKUP(C13,'ipc empalme ipim'!A14:B339,2,FALSE)</f>
        <v>184.2552</v>
      </c>
      <c r="G13" s="30">
        <f t="shared" si="3"/>
        <v>1.5383240201633388</v>
      </c>
      <c r="H13" s="29">
        <f>D13*G13</f>
        <v>307.66480403266775</v>
      </c>
    </row>
    <row r="14" spans="1:8" x14ac:dyDescent="0.25">
      <c r="A14" t="s">
        <v>11</v>
      </c>
      <c r="B14" s="22">
        <f>+Historicos!B12</f>
        <v>200</v>
      </c>
      <c r="C14" s="28">
        <f t="shared" si="1"/>
        <v>43435</v>
      </c>
      <c r="D14" s="29">
        <v>200</v>
      </c>
      <c r="E14" s="29">
        <f>VLOOKUP($H$1,'ipc empalme ipim'!A13:B338,2,FALSE)</f>
        <v>283.44420000000002</v>
      </c>
      <c r="F14" s="29">
        <f>VLOOKUP(C14,'ipc empalme ipim'!A15:B340,2,FALSE)</f>
        <v>184.2552</v>
      </c>
      <c r="G14" s="30">
        <f t="shared" si="3"/>
        <v>1.5383240201633388</v>
      </c>
      <c r="H14" s="29">
        <f>D14*G14</f>
        <v>307.66480403266775</v>
      </c>
    </row>
    <row r="15" spans="1:8" x14ac:dyDescent="0.25">
      <c r="A15" t="s">
        <v>12</v>
      </c>
      <c r="B15" s="22">
        <f>+Historicos!B13</f>
        <v>200</v>
      </c>
      <c r="C15" s="28">
        <f t="shared" si="1"/>
        <v>43435</v>
      </c>
      <c r="D15" s="29">
        <v>200</v>
      </c>
      <c r="E15" s="29">
        <f>VLOOKUP($H$1,'ipc empalme ipim'!A14:B339,2,FALSE)</f>
        <v>283.44420000000002</v>
      </c>
      <c r="F15" s="29">
        <f>VLOOKUP(C15,'ipc empalme ipim'!A16:B341,2,FALSE)</f>
        <v>184.2552</v>
      </c>
      <c r="G15" s="30">
        <f t="shared" si="3"/>
        <v>1.5383240201633388</v>
      </c>
      <c r="H15" s="29">
        <f>D15*G15</f>
        <v>307.66480403266775</v>
      </c>
    </row>
    <row r="16" spans="1:8" x14ac:dyDescent="0.25">
      <c r="B16" s="22"/>
      <c r="C16" s="32"/>
      <c r="D16" s="34">
        <f>SUM(D3:D5)-SUM(D7:D15)</f>
        <v>0</v>
      </c>
      <c r="E16" s="33"/>
      <c r="F16" s="33"/>
      <c r="G16" s="33"/>
      <c r="H16" s="34">
        <f>SUM(H3:H5)-SUM(H7:H15)</f>
        <v>0</v>
      </c>
    </row>
    <row r="17" spans="1:8" x14ac:dyDescent="0.25">
      <c r="A17" t="str">
        <f>+Historicos!A16</f>
        <v>Ventas</v>
      </c>
      <c r="B17" s="57">
        <f>+Historicos!B16</f>
        <v>12000</v>
      </c>
      <c r="C17" s="28">
        <f>+C11</f>
        <v>43435</v>
      </c>
      <c r="D17" s="57">
        <f>+B17</f>
        <v>12000</v>
      </c>
      <c r="E17" s="29">
        <f>VLOOKUP($H$1,'ipc empalme ipim'!A16:B341,2,FALSE)</f>
        <v>283.44420000000002</v>
      </c>
      <c r="F17" s="29">
        <f>VLOOKUP(C17,'ipc empalme ipim'!A18:B343,2,FALSE)</f>
        <v>184.2552</v>
      </c>
      <c r="G17" s="30">
        <f t="shared" ref="G17" si="4">E17/F17</f>
        <v>1.5383240201633388</v>
      </c>
      <c r="H17" s="29">
        <f>D17*G17</f>
        <v>18459.888241960067</v>
      </c>
    </row>
    <row r="18" spans="1:8" x14ac:dyDescent="0.25">
      <c r="A18" t="str">
        <f>+Historicos!A17</f>
        <v>Gastos</v>
      </c>
      <c r="B18" s="57">
        <f>+Historicos!B17</f>
        <v>-10200</v>
      </c>
      <c r="C18" s="28">
        <f t="shared" ref="C18:C21" si="5">+C17</f>
        <v>43435</v>
      </c>
      <c r="D18" s="57">
        <f t="shared" ref="D18:D21" si="6">+B18</f>
        <v>-10200</v>
      </c>
      <c r="E18" s="29">
        <f>VLOOKUP($H$1,'ipc empalme ipim'!A17:B342,2,FALSE)</f>
        <v>283.44420000000002</v>
      </c>
      <c r="F18" s="29">
        <f>VLOOKUP(C18,'ipc empalme ipim'!A19:B344,2,FALSE)</f>
        <v>184.2552</v>
      </c>
      <c r="G18" s="30">
        <f t="shared" ref="G18:G21" si="7">E18/F18</f>
        <v>1.5383240201633388</v>
      </c>
      <c r="H18" s="29">
        <f t="shared" ref="H18:H21" si="8">D18*G18</f>
        <v>-15690.905005666056</v>
      </c>
    </row>
    <row r="19" spans="1:8" x14ac:dyDescent="0.25">
      <c r="A19" t="str">
        <f>+Historicos!A18</f>
        <v>Amort. Ej.</v>
      </c>
      <c r="B19" s="57">
        <f>+Historicos!B18</f>
        <v>-1000</v>
      </c>
      <c r="C19" s="28">
        <f t="shared" si="5"/>
        <v>43435</v>
      </c>
      <c r="D19" s="57">
        <f t="shared" si="6"/>
        <v>-1000</v>
      </c>
      <c r="E19" s="29">
        <f>VLOOKUP($H$1,'ipc empalme ipim'!A18:B343,2,FALSE)</f>
        <v>283.44420000000002</v>
      </c>
      <c r="F19" s="29">
        <f>VLOOKUP(C19,'ipc empalme ipim'!A20:B345,2,FALSE)</f>
        <v>184.2552</v>
      </c>
      <c r="G19" s="30">
        <f t="shared" si="7"/>
        <v>1.5383240201633388</v>
      </c>
      <c r="H19" s="29">
        <f t="shared" si="8"/>
        <v>-1538.3240201633389</v>
      </c>
    </row>
    <row r="20" spans="1:8" x14ac:dyDescent="0.25">
      <c r="A20" s="36" t="s">
        <v>41</v>
      </c>
      <c r="B20" s="57">
        <f>+Historicos!B19</f>
        <v>-600</v>
      </c>
      <c r="C20" s="28">
        <f t="shared" si="5"/>
        <v>43435</v>
      </c>
      <c r="D20" s="57">
        <f t="shared" si="6"/>
        <v>-600</v>
      </c>
      <c r="E20" s="29">
        <f>VLOOKUP($H$1,'ipc empalme ipim'!A19:B344,2,FALSE)</f>
        <v>283.44420000000002</v>
      </c>
      <c r="F20" s="29">
        <f>VLOOKUP(C20,'ipc empalme ipim'!A21:B346,2,FALSE)</f>
        <v>184.2552</v>
      </c>
      <c r="G20" s="30">
        <f t="shared" si="7"/>
        <v>1.5383240201633388</v>
      </c>
      <c r="H20" s="29">
        <f t="shared" si="8"/>
        <v>-922.99441209800329</v>
      </c>
    </row>
    <row r="21" spans="1:8" x14ac:dyDescent="0.25">
      <c r="A21" t="str">
        <f>+Historicos!A20</f>
        <v>Rdo. Ejercicio</v>
      </c>
      <c r="B21" s="57">
        <f>+Historicos!B20</f>
        <v>200</v>
      </c>
      <c r="C21" s="28">
        <f t="shared" si="5"/>
        <v>43435</v>
      </c>
      <c r="D21" s="57">
        <f t="shared" si="6"/>
        <v>200</v>
      </c>
      <c r="E21" s="29">
        <f>VLOOKUP($H$1,'ipc empalme ipim'!A20:B345,2,FALSE)</f>
        <v>283.44420000000002</v>
      </c>
      <c r="F21" s="29">
        <f>VLOOKUP(C21,'ipc empalme ipim'!A22:B347,2,FALSE)</f>
        <v>184.2552</v>
      </c>
      <c r="G21" s="30">
        <f t="shared" si="7"/>
        <v>1.5383240201633388</v>
      </c>
      <c r="H21" s="29">
        <f t="shared" si="8"/>
        <v>307.66480403266775</v>
      </c>
    </row>
    <row r="22" spans="1:8" x14ac:dyDescent="0.25">
      <c r="D22" s="57"/>
    </row>
  </sheetData>
  <conditionalFormatting sqref="C3:C15">
    <cfRule type="cellIs" dxfId="5" priority="4" operator="equal">
      <formula>"X"</formula>
    </cfRule>
  </conditionalFormatting>
  <conditionalFormatting sqref="F3:F15">
    <cfRule type="cellIs" dxfId="4" priority="3" operator="equal">
      <formula>#N/A</formula>
    </cfRule>
  </conditionalFormatting>
  <conditionalFormatting sqref="C17:C21">
    <cfRule type="cellIs" dxfId="3" priority="2" operator="equal">
      <formula>"X"</formula>
    </cfRule>
  </conditionalFormatting>
  <conditionalFormatting sqref="F17:F21">
    <cfRule type="cellIs" dxfId="2" priority="1" operator="equal">
      <formula>#N/A</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A59" sqref="A59"/>
    </sheetView>
  </sheetViews>
  <sheetFormatPr baseColWidth="10" defaultRowHeight="15" x14ac:dyDescent="0.25"/>
  <cols>
    <col min="1" max="1" width="12.42578125" bestFit="1" customWidth="1"/>
  </cols>
  <sheetData>
    <row r="1" spans="1:8" ht="15.75" x14ac:dyDescent="0.25">
      <c r="B1" s="23" t="s">
        <v>28</v>
      </c>
      <c r="C1" s="25"/>
      <c r="D1" s="26" t="s">
        <v>39</v>
      </c>
      <c r="E1" s="26"/>
      <c r="F1" s="26"/>
      <c r="G1" s="26"/>
      <c r="H1" s="7">
        <v>43800</v>
      </c>
    </row>
    <row r="2" spans="1:8" x14ac:dyDescent="0.25">
      <c r="A2" s="21" t="s">
        <v>4</v>
      </c>
      <c r="B2" s="22"/>
      <c r="C2" s="26" t="s">
        <v>34</v>
      </c>
      <c r="D2" s="27">
        <v>43830</v>
      </c>
      <c r="E2" s="26" t="s">
        <v>35</v>
      </c>
      <c r="F2" s="26" t="s">
        <v>36</v>
      </c>
      <c r="G2" s="26" t="s">
        <v>37</v>
      </c>
      <c r="H2" s="27">
        <f>+D2</f>
        <v>43830</v>
      </c>
    </row>
    <row r="3" spans="1:8" x14ac:dyDescent="0.25">
      <c r="A3" t="s">
        <v>5</v>
      </c>
      <c r="B3" s="22">
        <f>+Historicos!C3</f>
        <v>2100</v>
      </c>
      <c r="C3" s="28">
        <v>43800</v>
      </c>
      <c r="D3" s="29">
        <f>+B3</f>
        <v>2100</v>
      </c>
      <c r="E3" s="29">
        <f>VLOOKUP($H$1,'ipc empalme ipim'!A4:B329,2,FALSE)</f>
        <v>283.44420000000002</v>
      </c>
      <c r="F3" s="29">
        <f>VLOOKUP(C3,'ipc empalme ipim'!A4:B329,2,FALSE)</f>
        <v>283.44420000000002</v>
      </c>
      <c r="G3" s="30">
        <f>E3/F3</f>
        <v>1</v>
      </c>
      <c r="H3" s="29">
        <f>D3*G3</f>
        <v>2100</v>
      </c>
    </row>
    <row r="4" spans="1:8" x14ac:dyDescent="0.25">
      <c r="A4" t="s">
        <v>26</v>
      </c>
      <c r="B4" s="22">
        <f>+Historicos!C4</f>
        <v>5000</v>
      </c>
      <c r="C4" s="28">
        <v>43435</v>
      </c>
      <c r="D4" s="29">
        <f>+B4</f>
        <v>5000</v>
      </c>
      <c r="E4" s="29">
        <f>VLOOKUP($H$1,'ipc empalme ipim'!A5:B330,2,FALSE)</f>
        <v>283.44420000000002</v>
      </c>
      <c r="F4" s="29">
        <f>VLOOKUP(C4,'ipc empalme ipim'!A4:B329,2,FALSE)</f>
        <v>184.2552</v>
      </c>
      <c r="G4" s="30">
        <f>E4/F4</f>
        <v>1.5383240201633388</v>
      </c>
      <c r="H4" s="29">
        <f t="shared" ref="H4:H8" si="0">D4*G4</f>
        <v>7691.6201008166936</v>
      </c>
    </row>
    <row r="5" spans="1:8" x14ac:dyDescent="0.25">
      <c r="A5" t="s">
        <v>31</v>
      </c>
      <c r="B5" s="22">
        <f>+Historicos!C5</f>
        <v>-4000</v>
      </c>
      <c r="C5" s="28">
        <f t="shared" ref="C5:C14" si="1">+C4</f>
        <v>43435</v>
      </c>
      <c r="D5" s="29">
        <f t="shared" ref="D5:D8" si="2">+B5</f>
        <v>-4000</v>
      </c>
      <c r="E5" s="29">
        <f>VLOOKUP($H$1,'ipc empalme ipim'!A6:B331,2,FALSE)</f>
        <v>283.44420000000002</v>
      </c>
      <c r="F5" s="29">
        <f>VLOOKUP(C5,'ipc empalme ipim'!A6:B331,2,FALSE)</f>
        <v>184.2552</v>
      </c>
      <c r="G5" s="30">
        <f t="shared" ref="G5:G14" si="3">E5/F5</f>
        <v>1.5383240201633388</v>
      </c>
      <c r="H5" s="37">
        <f>D5*G5</f>
        <v>-6153.2960806533556</v>
      </c>
    </row>
    <row r="6" spans="1:8" x14ac:dyDescent="0.25">
      <c r="B6" s="22"/>
      <c r="C6" s="28"/>
      <c r="D6" s="29"/>
      <c r="E6" s="29"/>
      <c r="F6" s="29"/>
      <c r="G6" s="30"/>
      <c r="H6" s="29"/>
    </row>
    <row r="7" spans="1:8" x14ac:dyDescent="0.25">
      <c r="A7" s="21" t="s">
        <v>6</v>
      </c>
      <c r="B7" s="22"/>
      <c r="C7" s="28"/>
      <c r="D7" s="29"/>
      <c r="E7" s="29"/>
      <c r="F7" s="29"/>
      <c r="G7" s="30"/>
      <c r="H7" s="29"/>
    </row>
    <row r="8" spans="1:8" x14ac:dyDescent="0.25">
      <c r="A8" t="s">
        <v>38</v>
      </c>
      <c r="B8" s="22">
        <f>+Historicos!C8</f>
        <v>0</v>
      </c>
      <c r="C8" s="28"/>
      <c r="D8" s="29">
        <f t="shared" si="2"/>
        <v>0</v>
      </c>
      <c r="E8" s="29"/>
      <c r="F8" s="29"/>
      <c r="G8" s="30"/>
      <c r="H8" s="29">
        <f t="shared" si="0"/>
        <v>0</v>
      </c>
    </row>
    <row r="9" spans="1:8" x14ac:dyDescent="0.25">
      <c r="B9" s="22"/>
      <c r="C9" s="28"/>
      <c r="D9" s="29"/>
      <c r="E9" s="29"/>
      <c r="F9" s="29"/>
      <c r="G9" s="30"/>
      <c r="H9" s="29"/>
    </row>
    <row r="10" spans="1:8" x14ac:dyDescent="0.25">
      <c r="A10" s="21" t="s">
        <v>7</v>
      </c>
      <c r="C10" s="28"/>
      <c r="D10" s="29"/>
      <c r="E10" s="29"/>
      <c r="F10" s="29"/>
      <c r="G10" s="30"/>
      <c r="H10" s="29"/>
    </row>
    <row r="11" spans="1:8" x14ac:dyDescent="0.25">
      <c r="A11" t="s">
        <v>8</v>
      </c>
      <c r="B11" s="22">
        <f>+Historicos!C9</f>
        <v>500</v>
      </c>
      <c r="C11" s="28">
        <f>+C5</f>
        <v>43435</v>
      </c>
      <c r="D11" s="29">
        <f>+B11</f>
        <v>500</v>
      </c>
      <c r="E11" s="29">
        <f>VLOOKUP($H$1,'ipc empalme ipim'!A10:B335,2,FALSE)</f>
        <v>283.44420000000002</v>
      </c>
      <c r="F11" s="29">
        <f>VLOOKUP(C11,'ipc empalme ipim'!A11:B336,2,FALSE)</f>
        <v>184.2552</v>
      </c>
      <c r="G11" s="30">
        <f t="shared" si="3"/>
        <v>1.5383240201633388</v>
      </c>
      <c r="H11" s="29">
        <f>D11*G11</f>
        <v>769.16201008166945</v>
      </c>
    </row>
    <row r="12" spans="1:8" x14ac:dyDescent="0.25">
      <c r="A12" t="s">
        <v>9</v>
      </c>
      <c r="B12" s="22">
        <f>+Historicos!C10</f>
        <v>1200</v>
      </c>
      <c r="C12" s="28">
        <f t="shared" si="1"/>
        <v>43435</v>
      </c>
      <c r="D12" s="29">
        <f t="shared" ref="D12:D15" si="4">+B12</f>
        <v>1200</v>
      </c>
      <c r="E12" s="29">
        <f>VLOOKUP($H$1,'ipc empalme ipim'!A11:B336,2,FALSE)</f>
        <v>283.44420000000002</v>
      </c>
      <c r="F12" s="29">
        <f>VLOOKUP(C12,'ipc empalme ipim'!A12:B337,2,FALSE)</f>
        <v>184.2552</v>
      </c>
      <c r="G12" s="30">
        <f t="shared" si="3"/>
        <v>1.5383240201633388</v>
      </c>
      <c r="H12" s="29">
        <f>D12*G12</f>
        <v>1845.9888241960066</v>
      </c>
    </row>
    <row r="13" spans="1:8" x14ac:dyDescent="0.25">
      <c r="A13" t="s">
        <v>10</v>
      </c>
      <c r="B13" s="22">
        <f>+Historicos!C11</f>
        <v>200</v>
      </c>
      <c r="C13" s="28">
        <f t="shared" si="1"/>
        <v>43435</v>
      </c>
      <c r="D13" s="29">
        <f t="shared" si="4"/>
        <v>200</v>
      </c>
      <c r="E13" s="29">
        <f>VLOOKUP($H$1,'ipc empalme ipim'!A12:B337,2,FALSE)</f>
        <v>283.44420000000002</v>
      </c>
      <c r="F13" s="29">
        <f>VLOOKUP(C13,'ipc empalme ipim'!A14:B339,2,FALSE)</f>
        <v>184.2552</v>
      </c>
      <c r="G13" s="30">
        <f t="shared" si="3"/>
        <v>1.5383240201633388</v>
      </c>
      <c r="H13" s="29">
        <f>D13*G13</f>
        <v>307.66480403266775</v>
      </c>
    </row>
    <row r="14" spans="1:8" x14ac:dyDescent="0.25">
      <c r="A14" t="s">
        <v>11</v>
      </c>
      <c r="B14" s="22">
        <f>+Historicos!C12</f>
        <v>400</v>
      </c>
      <c r="C14" s="28">
        <f t="shared" si="1"/>
        <v>43435</v>
      </c>
      <c r="D14" s="29">
        <f t="shared" si="4"/>
        <v>400</v>
      </c>
      <c r="E14" s="29">
        <f>VLOOKUP($H$1,'ipc empalme ipim'!A13:B338,2,FALSE)</f>
        <v>283.44420000000002</v>
      </c>
      <c r="F14" s="29">
        <f>VLOOKUP(C14,'ipc empalme ipim'!A15:B340,2,FALSE)</f>
        <v>184.2552</v>
      </c>
      <c r="G14" s="30">
        <f t="shared" si="3"/>
        <v>1.5383240201633388</v>
      </c>
      <c r="H14" s="29">
        <f>D14*G14</f>
        <v>615.32960806533549</v>
      </c>
    </row>
    <row r="15" spans="1:8" x14ac:dyDescent="0.25">
      <c r="A15" t="s">
        <v>12</v>
      </c>
      <c r="B15" s="22">
        <f>+Historicos!C13</f>
        <v>800</v>
      </c>
      <c r="C15" s="28"/>
      <c r="D15" s="29">
        <f t="shared" si="4"/>
        <v>800</v>
      </c>
      <c r="E15" s="29"/>
      <c r="F15" s="29"/>
      <c r="G15" s="30"/>
      <c r="H15" s="29">
        <f>SUM(H3:H5)-SUM(H7:H14)</f>
        <v>100.17877378765888</v>
      </c>
    </row>
    <row r="16" spans="1:8" x14ac:dyDescent="0.25">
      <c r="B16" s="22"/>
      <c r="C16" s="32"/>
      <c r="D16" s="34">
        <f>SUM(D3:D5)-SUM(D7:D15)</f>
        <v>0</v>
      </c>
      <c r="E16" s="33"/>
      <c r="F16" s="33"/>
      <c r="G16" s="33"/>
      <c r="H16" s="34">
        <f>SUM(H3:H5)-SUM(H7:H15)</f>
        <v>0</v>
      </c>
    </row>
    <row r="17" spans="1:8" x14ac:dyDescent="0.25">
      <c r="B17" s="22"/>
      <c r="C17" s="32"/>
      <c r="D17" s="34"/>
      <c r="E17" s="33"/>
      <c r="F17" s="33"/>
      <c r="G17" s="33"/>
      <c r="H17" s="34"/>
    </row>
    <row r="18" spans="1:8" x14ac:dyDescent="0.25">
      <c r="A18" t="str">
        <f>+Historicos!A16</f>
        <v>Ventas</v>
      </c>
      <c r="B18" s="22"/>
      <c r="C18" s="32"/>
      <c r="D18" s="34"/>
      <c r="E18" s="33"/>
      <c r="F18" s="33"/>
      <c r="G18" s="33"/>
      <c r="H18" s="29">
        <f>+H38</f>
        <v>16322.557668417168</v>
      </c>
    </row>
    <row r="19" spans="1:8" x14ac:dyDescent="0.25">
      <c r="A19" t="str">
        <f>+Historicos!A17</f>
        <v>Gastos</v>
      </c>
      <c r="B19" s="22"/>
      <c r="C19" s="32"/>
      <c r="D19" s="34"/>
      <c r="E19" s="33"/>
      <c r="F19" s="33"/>
      <c r="G19" s="33"/>
      <c r="H19" s="29">
        <f>-H52</f>
        <v>-14096.754349996643</v>
      </c>
    </row>
    <row r="20" spans="1:8" x14ac:dyDescent="0.25">
      <c r="A20" t="str">
        <f>+Historicos!A18</f>
        <v>Amort. Ej.</v>
      </c>
      <c r="B20" s="22"/>
      <c r="C20" s="32"/>
      <c r="D20" s="34"/>
      <c r="E20" s="33"/>
      <c r="F20" s="33"/>
      <c r="G20" s="33"/>
      <c r="H20" s="29">
        <f>+H5-D5</f>
        <v>-2153.2960806533556</v>
      </c>
    </row>
    <row r="21" spans="1:8" x14ac:dyDescent="0.25">
      <c r="A21" s="36" t="str">
        <f>+Historicos!A20</f>
        <v>Rdo. Ejercicio</v>
      </c>
      <c r="B21" s="39"/>
      <c r="C21" s="40"/>
      <c r="D21" s="41"/>
      <c r="E21" s="42"/>
      <c r="F21" s="42"/>
      <c r="G21" s="42"/>
      <c r="H21" s="38">
        <f>SUM(H18:H20)</f>
        <v>72.507237767169499</v>
      </c>
    </row>
    <row r="22" spans="1:8" x14ac:dyDescent="0.25">
      <c r="A22" s="36" t="s">
        <v>41</v>
      </c>
      <c r="B22" s="39"/>
      <c r="C22" s="40"/>
      <c r="D22" s="41"/>
      <c r="E22" s="42"/>
      <c r="F22" s="42"/>
      <c r="G22" s="42"/>
      <c r="H22" s="38">
        <f>+H23-H21</f>
        <v>27.671536020489384</v>
      </c>
    </row>
    <row r="23" spans="1:8" x14ac:dyDescent="0.25">
      <c r="A23" t="str">
        <f>+A21</f>
        <v>Rdo. Ejercicio</v>
      </c>
      <c r="B23" s="22"/>
      <c r="C23" s="32"/>
      <c r="D23" s="34"/>
      <c r="E23" s="33"/>
      <c r="F23" s="33"/>
      <c r="G23" s="33"/>
      <c r="H23" s="29">
        <f>+H15</f>
        <v>100.17877378765888</v>
      </c>
    </row>
    <row r="24" spans="1:8" x14ac:dyDescent="0.25">
      <c r="B24" s="22"/>
      <c r="H24" s="31"/>
    </row>
    <row r="25" spans="1:8" ht="11.45" customHeight="1" x14ac:dyDescent="0.25">
      <c r="A25" s="68" t="str">
        <f>+Historicos!A23</f>
        <v>Ventas</v>
      </c>
      <c r="B25" s="69"/>
      <c r="C25" s="70"/>
      <c r="D25" s="69"/>
      <c r="E25" s="69"/>
      <c r="F25" s="69"/>
      <c r="G25" s="69"/>
      <c r="H25" s="71"/>
    </row>
    <row r="26" spans="1:8" ht="11.45" customHeight="1" x14ac:dyDescent="0.25">
      <c r="A26" s="69" t="str">
        <f>+Historicos!A24</f>
        <v xml:space="preserve">Enero </v>
      </c>
      <c r="B26" s="69">
        <f>+Historicos!C24</f>
        <v>1100</v>
      </c>
      <c r="C26" s="70">
        <v>43466</v>
      </c>
      <c r="D26" s="72">
        <f t="shared" ref="D26" si="5">+B26</f>
        <v>1100</v>
      </c>
      <c r="E26" s="72">
        <f>VLOOKUP($H$1,'ipc empalme ipim'!A18:B343,2,FALSE)</f>
        <v>283.44420000000002</v>
      </c>
      <c r="F26" s="72">
        <f>VLOOKUP(C26,'ipc empalme ipim'!A20:B345,2,FALSE)</f>
        <v>189.61009999999999</v>
      </c>
      <c r="G26" s="73">
        <f>E26/F26</f>
        <v>1.4948792284799177</v>
      </c>
      <c r="H26" s="72">
        <f>D26*G26</f>
        <v>1644.3671513279096</v>
      </c>
    </row>
    <row r="27" spans="1:8" ht="11.45" customHeight="1" x14ac:dyDescent="0.25">
      <c r="A27" s="69" t="str">
        <f>+Historicos!A25</f>
        <v>Febrero</v>
      </c>
      <c r="B27" s="69">
        <f>+Historicos!C25</f>
        <v>1100</v>
      </c>
      <c r="C27" s="70">
        <v>43497</v>
      </c>
      <c r="D27" s="72">
        <f t="shared" ref="D27:D37" si="6">+B27</f>
        <v>1100</v>
      </c>
      <c r="E27" s="72">
        <f>VLOOKUP($H$1,'ipc empalme ipim'!A19:B344,2,FALSE)</f>
        <v>283.44420000000002</v>
      </c>
      <c r="F27" s="72">
        <f>VLOOKUP(C27,'ipc empalme ipim'!A21:B346,2,FALSE)</f>
        <v>196.7501</v>
      </c>
      <c r="G27" s="73">
        <f t="shared" ref="G27:G37" si="7">E27/F27</f>
        <v>1.4406305257278142</v>
      </c>
      <c r="H27" s="72">
        <f t="shared" ref="H27:H37" si="8">D27*G27</f>
        <v>1584.6935783005956</v>
      </c>
    </row>
    <row r="28" spans="1:8" ht="11.45" customHeight="1" x14ac:dyDescent="0.25">
      <c r="A28" s="69" t="str">
        <f>+Historicos!A26</f>
        <v>Marzo</v>
      </c>
      <c r="B28" s="69">
        <f>+Historicos!C26</f>
        <v>1100</v>
      </c>
      <c r="C28" s="70">
        <v>43525</v>
      </c>
      <c r="D28" s="72">
        <f t="shared" si="6"/>
        <v>1100</v>
      </c>
      <c r="E28" s="72">
        <f>VLOOKUP($H$1,'ipc empalme ipim'!A20:B345,2,FALSE)</f>
        <v>283.44420000000002</v>
      </c>
      <c r="F28" s="72">
        <f>VLOOKUP(C28,'ipc empalme ipim'!A22:B347,2,FALSE)</f>
        <v>205.9571</v>
      </c>
      <c r="G28" s="73">
        <f t="shared" si="7"/>
        <v>1.3762293215431758</v>
      </c>
      <c r="H28" s="72">
        <f t="shared" si="8"/>
        <v>1513.8522536974933</v>
      </c>
    </row>
    <row r="29" spans="1:8" ht="11.45" customHeight="1" x14ac:dyDescent="0.25">
      <c r="A29" s="69" t="str">
        <f>+Historicos!A27</f>
        <v>Abril</v>
      </c>
      <c r="B29" s="69">
        <f>+Historicos!C27</f>
        <v>1100</v>
      </c>
      <c r="C29" s="70">
        <v>43556</v>
      </c>
      <c r="D29" s="72">
        <f t="shared" si="6"/>
        <v>1100</v>
      </c>
      <c r="E29" s="72">
        <f>VLOOKUP($H$1,'ipc empalme ipim'!A21:B346,2,FALSE)</f>
        <v>283.44420000000002</v>
      </c>
      <c r="F29" s="72">
        <f>VLOOKUP(C29,'ipc empalme ipim'!A23:B348,2,FALSE)</f>
        <v>213.05170000000001</v>
      </c>
      <c r="G29" s="73">
        <f t="shared" si="7"/>
        <v>1.3304010247278009</v>
      </c>
      <c r="H29" s="72">
        <f t="shared" si="8"/>
        <v>1463.4411272005809</v>
      </c>
    </row>
    <row r="30" spans="1:8" ht="11.45" customHeight="1" x14ac:dyDescent="0.25">
      <c r="A30" s="69" t="str">
        <f>+Historicos!A28</f>
        <v>Mayo</v>
      </c>
      <c r="B30" s="69">
        <f>+Historicos!C28</f>
        <v>1100</v>
      </c>
      <c r="C30" s="70">
        <v>43586</v>
      </c>
      <c r="D30" s="72">
        <f t="shared" si="6"/>
        <v>1100</v>
      </c>
      <c r="E30" s="72">
        <f>VLOOKUP($H$1,'ipc empalme ipim'!A22:B347,2,FALSE)</f>
        <v>283.44420000000002</v>
      </c>
      <c r="F30" s="72">
        <f>VLOOKUP(C30,'ipc empalme ipim'!A24:B349,2,FALSE)</f>
        <v>219.56909999999999</v>
      </c>
      <c r="G30" s="73">
        <f t="shared" si="7"/>
        <v>1.2909111527988228</v>
      </c>
      <c r="H30" s="72">
        <f t="shared" si="8"/>
        <v>1420.0022680787051</v>
      </c>
    </row>
    <row r="31" spans="1:8" ht="11.45" customHeight="1" x14ac:dyDescent="0.25">
      <c r="A31" s="69" t="str">
        <f>+Historicos!A29</f>
        <v>Junio</v>
      </c>
      <c r="B31" s="69">
        <f>+Historicos!C29</f>
        <v>1100</v>
      </c>
      <c r="C31" s="70">
        <v>43617</v>
      </c>
      <c r="D31" s="72">
        <f t="shared" si="6"/>
        <v>1100</v>
      </c>
      <c r="E31" s="72">
        <f>VLOOKUP($H$1,'ipc empalme ipim'!A23:B348,2,FALSE)</f>
        <v>283.44420000000002</v>
      </c>
      <c r="F31" s="72">
        <f>VLOOKUP(C31,'ipc empalme ipim'!A25:B350,2,FALSE)</f>
        <v>225.53700000000001</v>
      </c>
      <c r="G31" s="73">
        <f t="shared" si="7"/>
        <v>1.2567525505792843</v>
      </c>
      <c r="H31" s="72">
        <f t="shared" si="8"/>
        <v>1382.4278056372127</v>
      </c>
    </row>
    <row r="32" spans="1:8" ht="11.45" customHeight="1" x14ac:dyDescent="0.25">
      <c r="A32" s="69" t="str">
        <f>+Historicos!A30</f>
        <v>Julio</v>
      </c>
      <c r="B32" s="69">
        <f>+Historicos!C30</f>
        <v>1100</v>
      </c>
      <c r="C32" s="70">
        <v>43647</v>
      </c>
      <c r="D32" s="72">
        <f t="shared" si="6"/>
        <v>1100</v>
      </c>
      <c r="E32" s="72">
        <f>VLOOKUP($H$1,'ipc empalme ipim'!A24:B349,2,FALSE)</f>
        <v>283.44420000000002</v>
      </c>
      <c r="F32" s="72">
        <f>VLOOKUP(C32,'ipc empalme ipim'!A4:B329,2,FALSE)</f>
        <v>230.494</v>
      </c>
      <c r="G32" s="73">
        <f t="shared" si="7"/>
        <v>1.2297248518399613</v>
      </c>
      <c r="H32" s="72">
        <f t="shared" si="8"/>
        <v>1352.6973370239575</v>
      </c>
    </row>
    <row r="33" spans="1:8" ht="11.45" customHeight="1" x14ac:dyDescent="0.25">
      <c r="A33" s="69" t="str">
        <f>+Historicos!A31</f>
        <v>Agosto</v>
      </c>
      <c r="B33" s="69">
        <f>+Historicos!C31</f>
        <v>1100</v>
      </c>
      <c r="C33" s="70">
        <v>43678</v>
      </c>
      <c r="D33" s="72">
        <f t="shared" si="6"/>
        <v>1100</v>
      </c>
      <c r="E33" s="72">
        <f>VLOOKUP($H$1,'ipc empalme ipim'!A25:B350,2,FALSE)</f>
        <v>283.44420000000002</v>
      </c>
      <c r="F33" s="72">
        <f>VLOOKUP(C33,'ipc empalme ipim'!A27:B352,2,FALSE)</f>
        <v>239.60769999999999</v>
      </c>
      <c r="G33" s="73">
        <f t="shared" si="7"/>
        <v>1.18295113220485</v>
      </c>
      <c r="H33" s="72">
        <f t="shared" si="8"/>
        <v>1301.246245425335</v>
      </c>
    </row>
    <row r="34" spans="1:8" ht="11.45" customHeight="1" x14ac:dyDescent="0.25">
      <c r="A34" s="69" t="str">
        <f>+Historicos!A32</f>
        <v>Septiembre</v>
      </c>
      <c r="B34" s="69">
        <f>+Historicos!C32</f>
        <v>1100</v>
      </c>
      <c r="C34" s="70">
        <v>43709</v>
      </c>
      <c r="D34" s="72">
        <f t="shared" si="6"/>
        <v>1100</v>
      </c>
      <c r="E34" s="72">
        <f>VLOOKUP($H$1,'ipc empalme ipim'!A26:B351,2,FALSE)</f>
        <v>283.44420000000002</v>
      </c>
      <c r="F34" s="72">
        <f>VLOOKUP(C34,'ipc empalme ipim'!A28:B353,2,FALSE)</f>
        <v>253.71019999999999</v>
      </c>
      <c r="G34" s="73">
        <f t="shared" si="7"/>
        <v>1.1171967071091349</v>
      </c>
      <c r="H34" s="72">
        <f t="shared" si="8"/>
        <v>1228.9163778200484</v>
      </c>
    </row>
    <row r="35" spans="1:8" ht="11.45" customHeight="1" x14ac:dyDescent="0.25">
      <c r="A35" s="69" t="str">
        <f>+Historicos!A33</f>
        <v>Octubre</v>
      </c>
      <c r="B35" s="69">
        <f>+Historicos!C33</f>
        <v>1100</v>
      </c>
      <c r="C35" s="70">
        <v>43739</v>
      </c>
      <c r="D35" s="72">
        <f t="shared" si="6"/>
        <v>1100</v>
      </c>
      <c r="E35" s="72">
        <f>VLOOKUP($H$1,'ipc empalme ipim'!A27:B352,2,FALSE)</f>
        <v>283.44420000000002</v>
      </c>
      <c r="F35" s="72">
        <f>VLOOKUP(C35,'ipc empalme ipim'!A29:B354,2,FALSE)</f>
        <v>262.06610000000001</v>
      </c>
      <c r="G35" s="73">
        <f t="shared" si="7"/>
        <v>1.0815752209080076</v>
      </c>
      <c r="H35" s="72">
        <f t="shared" si="8"/>
        <v>1189.7327429988084</v>
      </c>
    </row>
    <row r="36" spans="1:8" ht="11.45" customHeight="1" x14ac:dyDescent="0.25">
      <c r="A36" s="69" t="str">
        <f>+Historicos!A34</f>
        <v>Noviembre</v>
      </c>
      <c r="B36" s="69">
        <f>+Historicos!C34</f>
        <v>1100</v>
      </c>
      <c r="C36" s="70">
        <v>43770</v>
      </c>
      <c r="D36" s="72">
        <f t="shared" si="6"/>
        <v>1100</v>
      </c>
      <c r="E36" s="72">
        <f>VLOOKUP($H$1,'ipc empalme ipim'!A28:B353,2,FALSE)</f>
        <v>283.44420000000002</v>
      </c>
      <c r="F36" s="72">
        <f>VLOOKUP(C36,'ipc empalme ipim'!A30:B355,2,FALSE)</f>
        <v>273.2158</v>
      </c>
      <c r="G36" s="73">
        <f t="shared" si="7"/>
        <v>1.0374370735513834</v>
      </c>
      <c r="H36" s="72">
        <f t="shared" si="8"/>
        <v>1141.1807809065217</v>
      </c>
    </row>
    <row r="37" spans="1:8" ht="11.45" customHeight="1" x14ac:dyDescent="0.25">
      <c r="A37" s="69" t="str">
        <f>+Historicos!A35</f>
        <v>Diciembre</v>
      </c>
      <c r="B37" s="74">
        <f>+Historicos!C35</f>
        <v>1100</v>
      </c>
      <c r="C37" s="70">
        <v>43800</v>
      </c>
      <c r="D37" s="72">
        <f t="shared" si="6"/>
        <v>1100</v>
      </c>
      <c r="E37" s="72">
        <f>VLOOKUP($H$1,'ipc empalme ipim'!A29:B354,2,FALSE)</f>
        <v>283.44420000000002</v>
      </c>
      <c r="F37" s="72">
        <f>VLOOKUP(C37,'ipc empalme ipim'!A31:B356,2,FALSE)</f>
        <v>283.44420000000002</v>
      </c>
      <c r="G37" s="73">
        <f t="shared" si="7"/>
        <v>1</v>
      </c>
      <c r="H37" s="75">
        <f t="shared" si="8"/>
        <v>1100</v>
      </c>
    </row>
    <row r="38" spans="1:8" ht="11.45" customHeight="1" x14ac:dyDescent="0.25">
      <c r="A38" s="69"/>
      <c r="B38" s="69">
        <f>+Historicos!C36</f>
        <v>13200</v>
      </c>
      <c r="C38" s="70"/>
      <c r="D38" s="69"/>
      <c r="E38" s="69"/>
      <c r="F38" s="69"/>
      <c r="G38" s="69"/>
      <c r="H38" s="71">
        <f>SUM(H26:H37)</f>
        <v>16322.557668417168</v>
      </c>
    </row>
    <row r="39" spans="1:8" ht="11.45" customHeight="1" x14ac:dyDescent="0.25">
      <c r="A39" s="68" t="str">
        <f>+Historicos!A37</f>
        <v>Gastos</v>
      </c>
      <c r="B39" s="69"/>
      <c r="C39" s="70"/>
      <c r="D39" s="69"/>
      <c r="E39" s="69"/>
      <c r="F39" s="69"/>
      <c r="G39" s="69"/>
      <c r="H39" s="71"/>
    </row>
    <row r="40" spans="1:8" ht="11.45" customHeight="1" x14ac:dyDescent="0.25">
      <c r="A40" s="69" t="str">
        <f>+Historicos!A38</f>
        <v xml:space="preserve">Enero </v>
      </c>
      <c r="B40" s="69">
        <f>+Historicos!C38</f>
        <v>950</v>
      </c>
      <c r="C40" s="70">
        <f>+C26</f>
        <v>43466</v>
      </c>
      <c r="D40" s="72">
        <f t="shared" ref="D40:D51" si="9">+B40</f>
        <v>950</v>
      </c>
      <c r="E40" s="72">
        <f>VLOOKUP($H$1,'ipc empalme ipim'!A32:B357,2,FALSE)</f>
        <v>283.44420000000002</v>
      </c>
      <c r="F40" s="72">
        <f>VLOOKUP(C40,'ipc empalme ipim'!A34:B359,2,FALSE)</f>
        <v>189.61009999999999</v>
      </c>
      <c r="G40" s="73">
        <f>E40/F40</f>
        <v>1.4948792284799177</v>
      </c>
      <c r="H40" s="72">
        <f>D40*G40</f>
        <v>1420.1352670559218</v>
      </c>
    </row>
    <row r="41" spans="1:8" ht="11.45" customHeight="1" x14ac:dyDescent="0.25">
      <c r="A41" s="69" t="str">
        <f>+Historicos!A39</f>
        <v>Febrero</v>
      </c>
      <c r="B41" s="69">
        <f>+Historicos!C39</f>
        <v>950</v>
      </c>
      <c r="C41" s="70">
        <f t="shared" ref="C41:C51" si="10">+C27</f>
        <v>43497</v>
      </c>
      <c r="D41" s="72">
        <f t="shared" si="9"/>
        <v>950</v>
      </c>
      <c r="E41" s="72">
        <f>VLOOKUP($H$1,'ipc empalme ipim'!A33:B358,2,FALSE)</f>
        <v>283.44420000000002</v>
      </c>
      <c r="F41" s="72">
        <f>VLOOKUP(C41,'ipc empalme ipim'!A35:B360,2,FALSE)</f>
        <v>196.7501</v>
      </c>
      <c r="G41" s="73">
        <f t="shared" ref="G41:G51" si="11">E41/F41</f>
        <v>1.4406305257278142</v>
      </c>
      <c r="H41" s="72">
        <f t="shared" ref="H41:H51" si="12">D41*G41</f>
        <v>1368.5989994414235</v>
      </c>
    </row>
    <row r="42" spans="1:8" ht="11.45" customHeight="1" x14ac:dyDescent="0.25">
      <c r="A42" s="69" t="str">
        <f>+Historicos!A40</f>
        <v>Marzo</v>
      </c>
      <c r="B42" s="69">
        <f>+Historicos!C40</f>
        <v>950</v>
      </c>
      <c r="C42" s="70">
        <f t="shared" si="10"/>
        <v>43525</v>
      </c>
      <c r="D42" s="72">
        <f t="shared" si="9"/>
        <v>950</v>
      </c>
      <c r="E42" s="72">
        <f>VLOOKUP($H$1,'ipc empalme ipim'!A34:B359,2,FALSE)</f>
        <v>283.44420000000002</v>
      </c>
      <c r="F42" s="72">
        <f>VLOOKUP(C42,'ipc empalme ipim'!A36:B361,2,FALSE)</f>
        <v>205.9571</v>
      </c>
      <c r="G42" s="73">
        <f t="shared" si="11"/>
        <v>1.3762293215431758</v>
      </c>
      <c r="H42" s="72">
        <f t="shared" si="12"/>
        <v>1307.417855466017</v>
      </c>
    </row>
    <row r="43" spans="1:8" ht="11.45" customHeight="1" x14ac:dyDescent="0.25">
      <c r="A43" s="69" t="str">
        <f>+Historicos!A41</f>
        <v>Abril</v>
      </c>
      <c r="B43" s="69">
        <f>+Historicos!C41</f>
        <v>950</v>
      </c>
      <c r="C43" s="70">
        <f t="shared" si="10"/>
        <v>43556</v>
      </c>
      <c r="D43" s="72">
        <f t="shared" si="9"/>
        <v>950</v>
      </c>
      <c r="E43" s="72">
        <f>VLOOKUP($H$1,'ipc empalme ipim'!A35:B360,2,FALSE)</f>
        <v>283.44420000000002</v>
      </c>
      <c r="F43" s="72">
        <f>VLOOKUP(C43,'ipc empalme ipim'!A37:B362,2,FALSE)</f>
        <v>213.05170000000001</v>
      </c>
      <c r="G43" s="73">
        <f t="shared" si="11"/>
        <v>1.3304010247278009</v>
      </c>
      <c r="H43" s="72">
        <f t="shared" si="12"/>
        <v>1263.8809734914107</v>
      </c>
    </row>
    <row r="44" spans="1:8" ht="11.45" customHeight="1" x14ac:dyDescent="0.25">
      <c r="A44" s="69" t="str">
        <f>+Historicos!A42</f>
        <v>Mayo</v>
      </c>
      <c r="B44" s="69">
        <f>+Historicos!C42</f>
        <v>950</v>
      </c>
      <c r="C44" s="70">
        <f t="shared" si="10"/>
        <v>43586</v>
      </c>
      <c r="D44" s="72">
        <f t="shared" si="9"/>
        <v>950</v>
      </c>
      <c r="E44" s="72">
        <f>VLOOKUP($H$1,'ipc empalme ipim'!A36:B361,2,FALSE)</f>
        <v>283.44420000000002</v>
      </c>
      <c r="F44" s="72">
        <f>VLOOKUP(C44,'ipc empalme ipim'!A38:B363,2,FALSE)</f>
        <v>219.56909999999999</v>
      </c>
      <c r="G44" s="73">
        <f t="shared" si="11"/>
        <v>1.2909111527988228</v>
      </c>
      <c r="H44" s="72">
        <f t="shared" si="12"/>
        <v>1226.3655951588817</v>
      </c>
    </row>
    <row r="45" spans="1:8" ht="11.45" customHeight="1" x14ac:dyDescent="0.25">
      <c r="A45" s="69" t="str">
        <f>+Historicos!A43</f>
        <v>Junio</v>
      </c>
      <c r="B45" s="69">
        <f>+Historicos!C43</f>
        <v>950</v>
      </c>
      <c r="C45" s="70">
        <f t="shared" si="10"/>
        <v>43617</v>
      </c>
      <c r="D45" s="72">
        <f t="shared" si="9"/>
        <v>950</v>
      </c>
      <c r="E45" s="72">
        <f>VLOOKUP($H$1,'ipc empalme ipim'!A37:B362,2,FALSE)</f>
        <v>283.44420000000002</v>
      </c>
      <c r="F45" s="72">
        <f>VLOOKUP(C45,'ipc empalme ipim'!A39:B364,2,FALSE)</f>
        <v>225.53700000000001</v>
      </c>
      <c r="G45" s="73">
        <f t="shared" si="11"/>
        <v>1.2567525505792843</v>
      </c>
      <c r="H45" s="72">
        <f t="shared" si="12"/>
        <v>1193.9149230503201</v>
      </c>
    </row>
    <row r="46" spans="1:8" ht="11.45" customHeight="1" x14ac:dyDescent="0.25">
      <c r="A46" s="69" t="str">
        <f>+Historicos!A44</f>
        <v>Julio</v>
      </c>
      <c r="B46" s="69">
        <f>+Historicos!C44</f>
        <v>950</v>
      </c>
      <c r="C46" s="70">
        <f t="shared" si="10"/>
        <v>43647</v>
      </c>
      <c r="D46" s="72">
        <f t="shared" si="9"/>
        <v>950</v>
      </c>
      <c r="E46" s="72">
        <f>VLOOKUP($H$1,'ipc empalme ipim'!A38:B363,2,FALSE)</f>
        <v>283.44420000000002</v>
      </c>
      <c r="F46" s="72">
        <f>VLOOKUP(C46,'ipc empalme ipim'!A18:B343,2,FALSE)</f>
        <v>230.494</v>
      </c>
      <c r="G46" s="73">
        <f t="shared" si="11"/>
        <v>1.2297248518399613</v>
      </c>
      <c r="H46" s="72">
        <f t="shared" si="12"/>
        <v>1168.2386092479633</v>
      </c>
    </row>
    <row r="47" spans="1:8" ht="11.45" customHeight="1" x14ac:dyDescent="0.25">
      <c r="A47" s="69" t="str">
        <f>+Historicos!A45</f>
        <v>Agosto</v>
      </c>
      <c r="B47" s="69">
        <f>+Historicos!C45</f>
        <v>950</v>
      </c>
      <c r="C47" s="70">
        <f t="shared" si="10"/>
        <v>43678</v>
      </c>
      <c r="D47" s="72">
        <f t="shared" si="9"/>
        <v>950</v>
      </c>
      <c r="E47" s="72">
        <f>VLOOKUP($H$1,'ipc empalme ipim'!A39:B364,2,FALSE)</f>
        <v>283.44420000000002</v>
      </c>
      <c r="F47" s="72">
        <f>VLOOKUP(C47,'ipc empalme ipim'!A41:B366,2,FALSE)</f>
        <v>239.60769999999999</v>
      </c>
      <c r="G47" s="73">
        <f t="shared" si="11"/>
        <v>1.18295113220485</v>
      </c>
      <c r="H47" s="72">
        <f t="shared" si="12"/>
        <v>1123.8035755946075</v>
      </c>
    </row>
    <row r="48" spans="1:8" ht="11.45" customHeight="1" x14ac:dyDescent="0.25">
      <c r="A48" s="69" t="str">
        <f>+Historicos!A46</f>
        <v>Septiembre</v>
      </c>
      <c r="B48" s="69">
        <f>+Historicos!C46</f>
        <v>950</v>
      </c>
      <c r="C48" s="70">
        <f t="shared" si="10"/>
        <v>43709</v>
      </c>
      <c r="D48" s="72">
        <f t="shared" si="9"/>
        <v>950</v>
      </c>
      <c r="E48" s="72">
        <f>VLOOKUP($H$1,'ipc empalme ipim'!A40:B365,2,FALSE)</f>
        <v>283.44420000000002</v>
      </c>
      <c r="F48" s="72">
        <f>VLOOKUP(C48,'ipc empalme ipim'!A42:B367,2,FALSE)</f>
        <v>253.71019999999999</v>
      </c>
      <c r="G48" s="73">
        <f t="shared" si="11"/>
        <v>1.1171967071091349</v>
      </c>
      <c r="H48" s="72">
        <f t="shared" si="12"/>
        <v>1061.3368717536782</v>
      </c>
    </row>
    <row r="49" spans="1:8" ht="11.45" customHeight="1" x14ac:dyDescent="0.25">
      <c r="A49" s="69" t="str">
        <f>+Historicos!A47</f>
        <v>Octubre</v>
      </c>
      <c r="B49" s="69">
        <f>+Historicos!C47</f>
        <v>950</v>
      </c>
      <c r="C49" s="70">
        <f t="shared" si="10"/>
        <v>43739</v>
      </c>
      <c r="D49" s="72">
        <f t="shared" si="9"/>
        <v>950</v>
      </c>
      <c r="E49" s="72">
        <f>VLOOKUP($H$1,'ipc empalme ipim'!A41:B366,2,FALSE)</f>
        <v>283.44420000000002</v>
      </c>
      <c r="F49" s="72">
        <f>VLOOKUP(C49,'ipc empalme ipim'!A43:B368,2,FALSE)</f>
        <v>262.06610000000001</v>
      </c>
      <c r="G49" s="73">
        <f t="shared" si="11"/>
        <v>1.0815752209080076</v>
      </c>
      <c r="H49" s="72">
        <f t="shared" si="12"/>
        <v>1027.4964598626073</v>
      </c>
    </row>
    <row r="50" spans="1:8" ht="11.45" customHeight="1" x14ac:dyDescent="0.25">
      <c r="A50" s="69" t="str">
        <f>+Historicos!A48</f>
        <v>Noviembre</v>
      </c>
      <c r="B50" s="69">
        <f>+Historicos!C48</f>
        <v>950</v>
      </c>
      <c r="C50" s="70">
        <f t="shared" si="10"/>
        <v>43770</v>
      </c>
      <c r="D50" s="72">
        <f t="shared" si="9"/>
        <v>950</v>
      </c>
      <c r="E50" s="72">
        <f>VLOOKUP($H$1,'ipc empalme ipim'!A42:B367,2,FALSE)</f>
        <v>283.44420000000002</v>
      </c>
      <c r="F50" s="72">
        <f>VLOOKUP(C50,'ipc empalme ipim'!A44:B369,2,FALSE)</f>
        <v>273.2158</v>
      </c>
      <c r="G50" s="73">
        <f t="shared" si="11"/>
        <v>1.0374370735513834</v>
      </c>
      <c r="H50" s="72">
        <f t="shared" si="12"/>
        <v>985.56521987381416</v>
      </c>
    </row>
    <row r="51" spans="1:8" ht="11.45" customHeight="1" x14ac:dyDescent="0.25">
      <c r="A51" s="69" t="str">
        <f>+Historicos!A49</f>
        <v>Diciembre</v>
      </c>
      <c r="B51" s="74">
        <f>+Historicos!C49</f>
        <v>950</v>
      </c>
      <c r="C51" s="70">
        <f t="shared" si="10"/>
        <v>43800</v>
      </c>
      <c r="D51" s="72">
        <f t="shared" si="9"/>
        <v>950</v>
      </c>
      <c r="E51" s="72">
        <f>VLOOKUP($H$1,'ipc empalme ipim'!A43:B368,2,FALSE)</f>
        <v>283.44420000000002</v>
      </c>
      <c r="F51" s="72">
        <f>VLOOKUP(C51,'ipc empalme ipim'!A45:B370,2,FALSE)</f>
        <v>283.44420000000002</v>
      </c>
      <c r="G51" s="73">
        <f t="shared" si="11"/>
        <v>1</v>
      </c>
      <c r="H51" s="75">
        <f t="shared" si="12"/>
        <v>950</v>
      </c>
    </row>
    <row r="52" spans="1:8" ht="11.45" customHeight="1" x14ac:dyDescent="0.25">
      <c r="A52" s="69"/>
      <c r="B52" s="69">
        <f>+Historicos!C50</f>
        <v>11400</v>
      </c>
      <c r="C52" s="70"/>
      <c r="D52" s="69"/>
      <c r="E52" s="69"/>
      <c r="F52" s="69"/>
      <c r="G52" s="69"/>
      <c r="H52" s="71">
        <f>SUM(H40:H51)</f>
        <v>14096.754349996643</v>
      </c>
    </row>
  </sheetData>
  <conditionalFormatting sqref="C25:C52 C3:C15">
    <cfRule type="cellIs" dxfId="1" priority="6" operator="equal">
      <formula>"X"</formula>
    </cfRule>
  </conditionalFormatting>
  <conditionalFormatting sqref="F26:F37 F40:F51 F3:F15">
    <cfRule type="cellIs" dxfId="0" priority="5" operator="equal">
      <formula>#N/A</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9"/>
  <sheetViews>
    <sheetView tabSelected="1" workbookViewId="0">
      <selection activeCell="B34" sqref="B34:D35"/>
    </sheetView>
  </sheetViews>
  <sheetFormatPr baseColWidth="10" defaultRowHeight="15" x14ac:dyDescent="0.25"/>
  <cols>
    <col min="2" max="2" width="55.85546875" bestFit="1" customWidth="1"/>
    <col min="3" max="4" width="11.85546875" style="22" bestFit="1" customWidth="1"/>
  </cols>
  <sheetData>
    <row r="1" spans="2:4" x14ac:dyDescent="0.25">
      <c r="B1" s="86" t="s">
        <v>55</v>
      </c>
      <c r="C1" s="86"/>
      <c r="D1" s="86"/>
    </row>
    <row r="2" spans="2:4" ht="15.75" thickBot="1" x14ac:dyDescent="0.3">
      <c r="B2" s="86"/>
      <c r="C2" s="86"/>
      <c r="D2" s="86"/>
    </row>
    <row r="3" spans="2:4" ht="15.75" thickBot="1" x14ac:dyDescent="0.3">
      <c r="C3" s="49" t="s">
        <v>42</v>
      </c>
      <c r="D3" s="52" t="s">
        <v>43</v>
      </c>
    </row>
    <row r="4" spans="2:4" x14ac:dyDescent="0.25">
      <c r="B4" s="47" t="str">
        <f>+'2019'!A2</f>
        <v>Activo</v>
      </c>
      <c r="C4" s="49"/>
      <c r="D4" s="52"/>
    </row>
    <row r="5" spans="2:4" x14ac:dyDescent="0.25">
      <c r="B5" s="45" t="str">
        <f>+'2019'!A3</f>
        <v>Caja</v>
      </c>
      <c r="C5" s="50">
        <f>+'2019'!H3</f>
        <v>2100</v>
      </c>
      <c r="D5" s="53">
        <f>+'2018'!H3</f>
        <v>461.49720604900165</v>
      </c>
    </row>
    <row r="6" spans="2:4" x14ac:dyDescent="0.25">
      <c r="B6" s="45" t="str">
        <f>+'2019'!A4</f>
        <v>Bs. De Uso</v>
      </c>
      <c r="C6" s="50">
        <f>+'2019'!H4</f>
        <v>7691.6201008166936</v>
      </c>
      <c r="D6" s="53">
        <f>+'2018'!H4</f>
        <v>7691.6201008166936</v>
      </c>
    </row>
    <row r="7" spans="2:4" ht="15.75" thickBot="1" x14ac:dyDescent="0.3">
      <c r="B7" s="45" t="str">
        <f>+'2019'!A5</f>
        <v>Bs. De Uso AA</v>
      </c>
      <c r="C7" s="50">
        <f>+'2019'!H5</f>
        <v>-6153.2960806533556</v>
      </c>
      <c r="D7" s="53">
        <f>+'2018'!H5</f>
        <v>-4614.9720604900167</v>
      </c>
    </row>
    <row r="8" spans="2:4" ht="15.75" thickBot="1" x14ac:dyDescent="0.3">
      <c r="B8" s="43" t="s">
        <v>44</v>
      </c>
      <c r="C8" s="51">
        <f>SUM(C5:C7)</f>
        <v>3638.324020163338</v>
      </c>
      <c r="D8" s="54">
        <f>SUM(D5:D7)</f>
        <v>3538.1452463756787</v>
      </c>
    </row>
    <row r="9" spans="2:4" x14ac:dyDescent="0.25">
      <c r="B9" s="46" t="str">
        <f>+'2019'!A7</f>
        <v>Pasivo</v>
      </c>
      <c r="C9" s="50"/>
      <c r="D9" s="53"/>
    </row>
    <row r="10" spans="2:4" ht="15.75" thickBot="1" x14ac:dyDescent="0.3">
      <c r="B10" t="str">
        <f>+'2019'!A8</f>
        <v>Deudas</v>
      </c>
      <c r="C10" s="50"/>
      <c r="D10" s="53"/>
    </row>
    <row r="11" spans="2:4" ht="15.75" thickBot="1" x14ac:dyDescent="0.3">
      <c r="B11" s="43" t="s">
        <v>44</v>
      </c>
      <c r="C11" s="51">
        <f>+C9+C10</f>
        <v>0</v>
      </c>
      <c r="D11" s="54">
        <f>+D9+D10</f>
        <v>0</v>
      </c>
    </row>
    <row r="12" spans="2:4" x14ac:dyDescent="0.25">
      <c r="B12" s="47" t="str">
        <f>+B18</f>
        <v>Pat.Neto</v>
      </c>
      <c r="C12" s="84">
        <f>+C24</f>
        <v>3638.324020163338</v>
      </c>
      <c r="D12" s="85">
        <f>+D24</f>
        <v>3538.1452463756791</v>
      </c>
    </row>
    <row r="13" spans="2:4" ht="15.75" thickBot="1" x14ac:dyDescent="0.3">
      <c r="C13" s="50"/>
      <c r="D13" s="53"/>
    </row>
    <row r="14" spans="2:4" ht="15.75" thickBot="1" x14ac:dyDescent="0.3">
      <c r="B14" s="43" t="s">
        <v>44</v>
      </c>
      <c r="C14" s="51">
        <f>+C12+C13</f>
        <v>3638.324020163338</v>
      </c>
      <c r="D14" s="54">
        <f>+D12+D13</f>
        <v>3538.1452463756791</v>
      </c>
    </row>
    <row r="15" spans="2:4" x14ac:dyDescent="0.25">
      <c r="B15" s="86" t="s">
        <v>56</v>
      </c>
      <c r="C15" s="86"/>
      <c r="D15" s="86"/>
    </row>
    <row r="16" spans="2:4" ht="15.75" thickBot="1" x14ac:dyDescent="0.3">
      <c r="B16" s="86"/>
      <c r="C16" s="86"/>
      <c r="D16" s="86"/>
    </row>
    <row r="17" spans="2:4" ht="15.75" thickBot="1" x14ac:dyDescent="0.3">
      <c r="C17" s="49" t="s">
        <v>42</v>
      </c>
      <c r="D17" s="52" t="s">
        <v>43</v>
      </c>
    </row>
    <row r="18" spans="2:4" x14ac:dyDescent="0.25">
      <c r="B18" s="47" t="str">
        <f>+'2019'!A10</f>
        <v>Pat.Neto</v>
      </c>
      <c r="C18" s="49"/>
      <c r="D18" s="52"/>
    </row>
    <row r="19" spans="2:4" x14ac:dyDescent="0.25">
      <c r="B19" s="45" t="str">
        <f>+'2019'!A11</f>
        <v>Capital</v>
      </c>
      <c r="C19" s="50">
        <f>+'2019'!D11</f>
        <v>500</v>
      </c>
      <c r="D19" s="53">
        <f>+'2018'!D11</f>
        <v>500</v>
      </c>
    </row>
    <row r="20" spans="2:4" x14ac:dyDescent="0.25">
      <c r="B20" s="45" t="str">
        <f>+'2019'!A12</f>
        <v>Aj. Capital</v>
      </c>
      <c r="C20" s="50">
        <f>+'2019'!H11+'2019'!H12-'2019'!B11</f>
        <v>2115.150834277676</v>
      </c>
      <c r="D20" s="53">
        <f>+'2018'!H11+'2018'!H12-'2018'!D11</f>
        <v>2115.150834277676</v>
      </c>
    </row>
    <row r="21" spans="2:4" x14ac:dyDescent="0.25">
      <c r="B21" s="45" t="str">
        <f>+'2019'!A13</f>
        <v>Res. Legal</v>
      </c>
      <c r="C21" s="50">
        <f>+'2019'!H13</f>
        <v>307.66480403266775</v>
      </c>
      <c r="D21" s="53">
        <f>+'2018'!H13</f>
        <v>307.66480403266775</v>
      </c>
    </row>
    <row r="22" spans="2:4" x14ac:dyDescent="0.25">
      <c r="B22" s="45" t="str">
        <f>+'2019'!A14</f>
        <v>R.N.A.</v>
      </c>
      <c r="C22" s="50">
        <f>+'2019'!H14</f>
        <v>615.32960806533549</v>
      </c>
      <c r="D22" s="53">
        <f>+'2018'!H14</f>
        <v>307.66480403266775</v>
      </c>
    </row>
    <row r="23" spans="2:4" ht="15.75" thickBot="1" x14ac:dyDescent="0.3">
      <c r="B23" s="45" t="str">
        <f>+'2019'!A15</f>
        <v>Rdo. Ejercicio</v>
      </c>
      <c r="C23" s="50">
        <f>+'2019'!H15</f>
        <v>100.17877378765888</v>
      </c>
      <c r="D23" s="53">
        <f>+'2018'!H15</f>
        <v>307.66480403266775</v>
      </c>
    </row>
    <row r="24" spans="2:4" ht="15.75" thickBot="1" x14ac:dyDescent="0.3">
      <c r="B24" s="48" t="s">
        <v>44</v>
      </c>
      <c r="C24" s="56">
        <f>SUM(C19:C23)</f>
        <v>3638.324020163338</v>
      </c>
      <c r="D24" s="56">
        <f>SUM(D19:D23)</f>
        <v>3538.1452463756791</v>
      </c>
    </row>
    <row r="25" spans="2:4" x14ac:dyDescent="0.25">
      <c r="B25" s="86" t="s">
        <v>57</v>
      </c>
      <c r="C25" s="86"/>
      <c r="D25" s="86"/>
    </row>
    <row r="26" spans="2:4" ht="15.75" thickBot="1" x14ac:dyDescent="0.3">
      <c r="B26" s="86"/>
      <c r="C26" s="86"/>
      <c r="D26" s="86"/>
    </row>
    <row r="27" spans="2:4" ht="15.75" thickBot="1" x14ac:dyDescent="0.3">
      <c r="C27" s="49" t="s">
        <v>42</v>
      </c>
      <c r="D27" s="52" t="s">
        <v>43</v>
      </c>
    </row>
    <row r="28" spans="2:4" x14ac:dyDescent="0.25">
      <c r="B28" s="58" t="str">
        <f>+'2019'!A18</f>
        <v>Ventas</v>
      </c>
      <c r="C28" s="52">
        <f>+'2019'!H18</f>
        <v>16322.557668417168</v>
      </c>
      <c r="D28" s="52">
        <f>+'2018'!H17</f>
        <v>18459.888241960067</v>
      </c>
    </row>
    <row r="29" spans="2:4" x14ac:dyDescent="0.25">
      <c r="B29" s="45" t="str">
        <f>+'2019'!A19</f>
        <v>Gastos</v>
      </c>
      <c r="C29" s="53">
        <f>+'2019'!H19</f>
        <v>-14096.754349996643</v>
      </c>
      <c r="D29" s="53">
        <f>+'2018'!H18</f>
        <v>-15690.905005666056</v>
      </c>
    </row>
    <row r="30" spans="2:4" x14ac:dyDescent="0.25">
      <c r="B30" s="45" t="str">
        <f>+'2019'!A20</f>
        <v>Amort. Ej.</v>
      </c>
      <c r="C30" s="53">
        <f>+'2019'!H20</f>
        <v>-2153.2960806533556</v>
      </c>
      <c r="D30" s="53">
        <f>+'2018'!H19</f>
        <v>-1538.3240201633389</v>
      </c>
    </row>
    <row r="31" spans="2:4" x14ac:dyDescent="0.25">
      <c r="B31" s="61" t="str">
        <f>+'2019'!A21</f>
        <v>Rdo. Ejercicio</v>
      </c>
      <c r="C31" s="55">
        <f>+'2019'!H21</f>
        <v>72.507237767169499</v>
      </c>
      <c r="D31" s="55">
        <f>SUM(D26:D30)</f>
        <v>1230.6592161306717</v>
      </c>
    </row>
    <row r="32" spans="2:4" x14ac:dyDescent="0.25">
      <c r="B32" s="59" t="str">
        <f>+'2019'!A22</f>
        <v>Rdo. FxT (Inc RECPAM)</v>
      </c>
      <c r="C32" s="60">
        <f>+'2019'!H22</f>
        <v>27.671536020489384</v>
      </c>
      <c r="D32" s="60">
        <f>+'2018'!H20</f>
        <v>-922.99441209800329</v>
      </c>
    </row>
    <row r="33" spans="2:5" ht="15.75" thickBot="1" x14ac:dyDescent="0.3">
      <c r="B33" s="62" t="str">
        <f>+'2019'!A23</f>
        <v>Rdo. Ejercicio</v>
      </c>
      <c r="C33" s="63">
        <f>+'2019'!H23</f>
        <v>100.17877378765888</v>
      </c>
      <c r="D33" s="63">
        <f>+'2018'!H21</f>
        <v>307.66480403266775</v>
      </c>
    </row>
    <row r="34" spans="2:5" x14ac:dyDescent="0.25">
      <c r="B34" s="86" t="s">
        <v>58</v>
      </c>
      <c r="C34" s="86"/>
      <c r="D34" s="86"/>
    </row>
    <row r="35" spans="2:5" ht="15.75" thickBot="1" x14ac:dyDescent="0.3">
      <c r="B35" s="86"/>
      <c r="C35" s="86"/>
      <c r="D35" s="86"/>
    </row>
    <row r="36" spans="2:5" ht="15.75" thickBot="1" x14ac:dyDescent="0.3">
      <c r="C36" s="49" t="s">
        <v>42</v>
      </c>
      <c r="D36" s="52" t="s">
        <v>43</v>
      </c>
    </row>
    <row r="37" spans="2:5" ht="15.75" thickBot="1" x14ac:dyDescent="0.3">
      <c r="B37" s="81" t="s">
        <v>54</v>
      </c>
      <c r="C37" s="82"/>
      <c r="D37" s="83"/>
    </row>
    <row r="38" spans="2:5" x14ac:dyDescent="0.25">
      <c r="B38" s="44" t="s">
        <v>45</v>
      </c>
      <c r="C38" s="52">
        <f>+D5</f>
        <v>461.49720604900165</v>
      </c>
      <c r="D38" s="52">
        <v>1500</v>
      </c>
    </row>
    <row r="39" spans="2:5" x14ac:dyDescent="0.25">
      <c r="B39" s="45" t="s">
        <v>45</v>
      </c>
      <c r="C39" s="67">
        <f>+C5</f>
        <v>2100</v>
      </c>
      <c r="D39" s="67">
        <f>+C38</f>
        <v>461.49720604900165</v>
      </c>
    </row>
    <row r="40" spans="2:5" x14ac:dyDescent="0.25">
      <c r="B40" s="64" t="s">
        <v>53</v>
      </c>
      <c r="C40" s="55">
        <f>+C39-C38</f>
        <v>1638.5027939509982</v>
      </c>
      <c r="D40" s="55">
        <f>+D39-D38</f>
        <v>-1038.5027939509982</v>
      </c>
    </row>
    <row r="41" spans="2:5" x14ac:dyDescent="0.25">
      <c r="B41" s="45"/>
      <c r="C41" s="53"/>
      <c r="D41" s="53"/>
    </row>
    <row r="42" spans="2:5" x14ac:dyDescent="0.25">
      <c r="B42" s="65" t="s">
        <v>46</v>
      </c>
      <c r="C42" s="53"/>
      <c r="D42" s="53"/>
    </row>
    <row r="43" spans="2:5" x14ac:dyDescent="0.25">
      <c r="B43" s="45"/>
      <c r="C43" s="53"/>
      <c r="D43" s="53"/>
    </row>
    <row r="44" spans="2:5" x14ac:dyDescent="0.25">
      <c r="B44" s="45" t="s">
        <v>47</v>
      </c>
      <c r="C44" s="53">
        <f>+C40</f>
        <v>1638.5027939509982</v>
      </c>
      <c r="D44" s="53">
        <f>+D40</f>
        <v>-1038.5027939509982</v>
      </c>
    </row>
    <row r="45" spans="2:5" x14ac:dyDescent="0.25">
      <c r="B45" s="45" t="s">
        <v>48</v>
      </c>
      <c r="C45" s="53">
        <f>+C44</f>
        <v>1638.5027939509982</v>
      </c>
      <c r="D45" s="53">
        <f>+D44</f>
        <v>-1038.5027939509982</v>
      </c>
      <c r="E45" s="22"/>
    </row>
    <row r="46" spans="2:5" x14ac:dyDescent="0.25">
      <c r="B46" s="45"/>
      <c r="C46" s="53"/>
      <c r="D46" s="53"/>
      <c r="E46" s="22"/>
    </row>
    <row r="47" spans="2:5" x14ac:dyDescent="0.25">
      <c r="B47" s="65" t="s">
        <v>49</v>
      </c>
      <c r="C47" s="53"/>
      <c r="D47" s="53"/>
      <c r="E47" s="22"/>
    </row>
    <row r="48" spans="2:5" x14ac:dyDescent="0.25">
      <c r="B48" s="45"/>
      <c r="C48" s="53"/>
      <c r="D48" s="53"/>
      <c r="E48" s="22"/>
    </row>
    <row r="49" spans="2:5" x14ac:dyDescent="0.25">
      <c r="B49" s="45" t="s">
        <v>47</v>
      </c>
      <c r="C49" s="53">
        <v>0</v>
      </c>
      <c r="D49" s="53">
        <v>0</v>
      </c>
      <c r="E49" s="22"/>
    </row>
    <row r="50" spans="2:5" x14ac:dyDescent="0.25">
      <c r="B50" s="45" t="s">
        <v>50</v>
      </c>
      <c r="C50" s="53">
        <v>0</v>
      </c>
      <c r="D50" s="53">
        <v>0</v>
      </c>
      <c r="E50" s="22"/>
    </row>
    <row r="51" spans="2:5" x14ac:dyDescent="0.25">
      <c r="B51" s="45"/>
      <c r="C51" s="53"/>
      <c r="D51" s="53"/>
      <c r="E51" s="22"/>
    </row>
    <row r="52" spans="2:5" x14ac:dyDescent="0.25">
      <c r="B52" s="65" t="s">
        <v>51</v>
      </c>
      <c r="C52" s="53"/>
      <c r="D52" s="53"/>
      <c r="E52" s="22"/>
    </row>
    <row r="53" spans="2:5" x14ac:dyDescent="0.25">
      <c r="B53" s="45"/>
      <c r="C53" s="53"/>
      <c r="D53" s="53"/>
      <c r="E53" s="22"/>
    </row>
    <row r="54" spans="2:5" x14ac:dyDescent="0.25">
      <c r="B54" s="45" t="s">
        <v>47</v>
      </c>
      <c r="C54" s="53">
        <v>0</v>
      </c>
      <c r="D54" s="53">
        <v>0</v>
      </c>
      <c r="E54" s="22"/>
    </row>
    <row r="55" spans="2:5" x14ac:dyDescent="0.25">
      <c r="B55" s="45" t="s">
        <v>52</v>
      </c>
      <c r="C55" s="53">
        <v>0</v>
      </c>
      <c r="D55" s="53">
        <v>0</v>
      </c>
      <c r="E55" s="22"/>
    </row>
    <row r="56" spans="2:5" x14ac:dyDescent="0.25">
      <c r="B56" s="45"/>
      <c r="C56" s="53"/>
      <c r="D56" s="53"/>
      <c r="E56" s="22"/>
    </row>
    <row r="57" spans="2:5" ht="15.75" thickBot="1" x14ac:dyDescent="0.3">
      <c r="B57" s="66" t="s">
        <v>53</v>
      </c>
      <c r="C57" s="63">
        <f>+C55+C50+C45</f>
        <v>1638.5027939509982</v>
      </c>
      <c r="D57" s="63">
        <f>+D55+D50+D45</f>
        <v>-1038.5027939509982</v>
      </c>
      <c r="E57" s="22"/>
    </row>
    <row r="58" spans="2:5" x14ac:dyDescent="0.25">
      <c r="E58" s="22"/>
    </row>
    <row r="59" spans="2:5" x14ac:dyDescent="0.25">
      <c r="E59" s="22"/>
    </row>
  </sheetData>
  <mergeCells count="5">
    <mergeCell ref="B37:D37"/>
    <mergeCell ref="B1:D2"/>
    <mergeCell ref="B15:D16"/>
    <mergeCell ref="B25:D26"/>
    <mergeCell ref="B34:D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workbookViewId="0">
      <selection activeCell="D25" sqref="D25"/>
    </sheetView>
  </sheetViews>
  <sheetFormatPr baseColWidth="10" defaultRowHeight="15" x14ac:dyDescent="0.25"/>
  <sheetData>
    <row r="1" spans="2:8" ht="15.75" thickBot="1" x14ac:dyDescent="0.3"/>
    <row r="2" spans="2:8" x14ac:dyDescent="0.25">
      <c r="B2" s="87" t="s">
        <v>59</v>
      </c>
      <c r="C2" s="88"/>
      <c r="D2" s="88"/>
      <c r="E2" s="88"/>
      <c r="F2" s="88"/>
      <c r="G2" s="88"/>
      <c r="H2" s="89"/>
    </row>
    <row r="3" spans="2:8" x14ac:dyDescent="0.25">
      <c r="B3" s="90"/>
      <c r="C3" s="91"/>
      <c r="D3" s="91"/>
      <c r="E3" s="91"/>
      <c r="F3" s="91"/>
      <c r="G3" s="91"/>
      <c r="H3" s="92"/>
    </row>
    <row r="4" spans="2:8" x14ac:dyDescent="0.25">
      <c r="B4" s="45"/>
      <c r="C4" s="94"/>
      <c r="D4" s="94"/>
      <c r="E4" s="94"/>
      <c r="F4" s="94"/>
      <c r="G4" s="94"/>
      <c r="H4" s="95"/>
    </row>
    <row r="5" spans="2:8" x14ac:dyDescent="0.25">
      <c r="B5" s="96" t="s">
        <v>60</v>
      </c>
      <c r="C5" s="93"/>
      <c r="D5" s="93"/>
      <c r="E5" s="93"/>
      <c r="F5" s="93"/>
      <c r="G5" s="93"/>
      <c r="H5" s="97"/>
    </row>
    <row r="6" spans="2:8" x14ac:dyDescent="0.25">
      <c r="B6" s="96"/>
      <c r="C6" s="93"/>
      <c r="D6" s="93"/>
      <c r="E6" s="93"/>
      <c r="F6" s="93"/>
      <c r="G6" s="93"/>
      <c r="H6" s="97"/>
    </row>
    <row r="7" spans="2:8" x14ac:dyDescent="0.25">
      <c r="B7" s="96"/>
      <c r="C7" s="93"/>
      <c r="D7" s="93"/>
      <c r="E7" s="93"/>
      <c r="F7" s="93"/>
      <c r="G7" s="93"/>
      <c r="H7" s="97"/>
    </row>
    <row r="8" spans="2:8" x14ac:dyDescent="0.25">
      <c r="B8" s="96"/>
      <c r="C8" s="93"/>
      <c r="D8" s="93"/>
      <c r="E8" s="93"/>
      <c r="F8" s="93"/>
      <c r="G8" s="93"/>
      <c r="H8" s="97"/>
    </row>
    <row r="9" spans="2:8" x14ac:dyDescent="0.25">
      <c r="B9" s="96"/>
      <c r="C9" s="93"/>
      <c r="D9" s="93"/>
      <c r="E9" s="93"/>
      <c r="F9" s="93"/>
      <c r="G9" s="93"/>
      <c r="H9" s="97"/>
    </row>
    <row r="10" spans="2:8" x14ac:dyDescent="0.25">
      <c r="B10" s="96"/>
      <c r="C10" s="93"/>
      <c r="D10" s="93"/>
      <c r="E10" s="93"/>
      <c r="F10" s="93"/>
      <c r="G10" s="93"/>
      <c r="H10" s="97"/>
    </row>
    <row r="11" spans="2:8" x14ac:dyDescent="0.25">
      <c r="B11" s="96"/>
      <c r="C11" s="93"/>
      <c r="D11" s="93"/>
      <c r="E11" s="93"/>
      <c r="F11" s="93"/>
      <c r="G11" s="93"/>
      <c r="H11" s="97"/>
    </row>
    <row r="12" spans="2:8" x14ac:dyDescent="0.25">
      <c r="B12" s="96"/>
      <c r="C12" s="93"/>
      <c r="D12" s="93"/>
      <c r="E12" s="93"/>
      <c r="F12" s="93"/>
      <c r="G12" s="93"/>
      <c r="H12" s="97"/>
    </row>
    <row r="13" spans="2:8" x14ac:dyDescent="0.25">
      <c r="B13" s="96"/>
      <c r="C13" s="93"/>
      <c r="D13" s="93"/>
      <c r="E13" s="93"/>
      <c r="F13" s="93"/>
      <c r="G13" s="93"/>
      <c r="H13" s="97"/>
    </row>
    <row r="14" spans="2:8" x14ac:dyDescent="0.25">
      <c r="B14" s="96"/>
      <c r="C14" s="93"/>
      <c r="D14" s="93"/>
      <c r="E14" s="93"/>
      <c r="F14" s="93"/>
      <c r="G14" s="93"/>
      <c r="H14" s="97"/>
    </row>
    <row r="15" spans="2:8" x14ac:dyDescent="0.25">
      <c r="B15" s="96"/>
      <c r="C15" s="93"/>
      <c r="D15" s="93"/>
      <c r="E15" s="93"/>
      <c r="F15" s="93"/>
      <c r="G15" s="93"/>
      <c r="H15" s="97"/>
    </row>
    <row r="16" spans="2:8" x14ac:dyDescent="0.25">
      <c r="B16" s="96"/>
      <c r="C16" s="93"/>
      <c r="D16" s="93"/>
      <c r="E16" s="93"/>
      <c r="F16" s="93"/>
      <c r="G16" s="93"/>
      <c r="H16" s="97"/>
    </row>
    <row r="17" spans="2:8" x14ac:dyDescent="0.25">
      <c r="B17" s="96"/>
      <c r="C17" s="93"/>
      <c r="D17" s="93"/>
      <c r="E17" s="93"/>
      <c r="F17" s="93"/>
      <c r="G17" s="93"/>
      <c r="H17" s="97"/>
    </row>
    <row r="18" spans="2:8" x14ac:dyDescent="0.25">
      <c r="B18" s="96"/>
      <c r="C18" s="93"/>
      <c r="D18" s="93"/>
      <c r="E18" s="93"/>
      <c r="F18" s="93"/>
      <c r="G18" s="93"/>
      <c r="H18" s="97"/>
    </row>
    <row r="19" spans="2:8" x14ac:dyDescent="0.25">
      <c r="B19" s="96"/>
      <c r="C19" s="93"/>
      <c r="D19" s="93"/>
      <c r="E19" s="93"/>
      <c r="F19" s="93"/>
      <c r="G19" s="93"/>
      <c r="H19" s="97"/>
    </row>
    <row r="20" spans="2:8" ht="15.75" thickBot="1" x14ac:dyDescent="0.3">
      <c r="B20" s="98"/>
      <c r="C20" s="99"/>
      <c r="D20" s="99"/>
      <c r="E20" s="99"/>
      <c r="F20" s="99"/>
      <c r="G20" s="99"/>
      <c r="H20" s="100"/>
    </row>
  </sheetData>
  <mergeCells count="2">
    <mergeCell ref="B5:H20"/>
    <mergeCell ref="B2: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ipc empalme ipim</vt:lpstr>
      <vt:lpstr>Historicos</vt:lpstr>
      <vt:lpstr>2018</vt:lpstr>
      <vt:lpstr>2019</vt:lpstr>
      <vt:lpstr>Presentacion</vt:lpstr>
      <vt:lpstr>Nota Unidad de Medida</vt:lpstr>
      <vt:lpstr>'2018'!Área_de_impresión</vt:lpstr>
      <vt:lpstr>'2019'!Área_de_impresión</vt:lpstr>
      <vt:lpstr>Historicos!Área_de_impresión</vt:lpstr>
      <vt:lpstr>Presentacion!Área_de_impresión</vt:lpstr>
      <vt:lpstr>'ipc empalme ipim'!Títulos_a_imprimir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FACPCE</dc:creator>
  <cp:lastModifiedBy>estudio</cp:lastModifiedBy>
  <cp:lastPrinted>2020-03-03T21:01:25Z</cp:lastPrinted>
  <dcterms:created xsi:type="dcterms:W3CDTF">2014-07-28T15:29:47Z</dcterms:created>
  <dcterms:modified xsi:type="dcterms:W3CDTF">2020-04-17T22:38:25Z</dcterms:modified>
</cp:coreProperties>
</file>