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gnosky\BACKUP DELL\BACK UP 15092017\AARAUL COMPACQ 30052015\CURSOS\ACTUALIZAC LAB\2020\"/>
    </mc:Choice>
  </mc:AlternateContent>
  <xr:revisionPtr revIDLastSave="0" documentId="13_ncr:1_{F4437E4A-4732-4081-A872-DFCECBA386B9}" xr6:coauthVersionLast="45" xr6:coauthVersionMax="45" xr10:uidLastSave="{00000000-0000-0000-0000-000000000000}"/>
  <bookViews>
    <workbookView xWindow="-96" yWindow="-96" windowWidth="19392" windowHeight="10392" activeTab="1" xr2:uid="{FAF8F312-04F8-433D-951C-EB917EAFCF9D}"/>
  </bookViews>
  <sheets>
    <sheet name="DNU 332" sheetId="1" r:id="rId1"/>
    <sheet name="DNU 376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2" l="1"/>
  <c r="F35" i="2" s="1"/>
  <c r="F20" i="1"/>
  <c r="F35" i="1"/>
  <c r="F20" i="2"/>
  <c r="C34" i="2"/>
  <c r="C19" i="2"/>
  <c r="I13" i="2"/>
  <c r="M13" i="2" s="1"/>
  <c r="B14" i="2"/>
  <c r="J39" i="2"/>
  <c r="B36" i="2"/>
  <c r="J35" i="2" s="1"/>
  <c r="K35" i="2" s="1"/>
  <c r="I33" i="2"/>
  <c r="B33" i="2"/>
  <c r="C33" i="2" s="1"/>
  <c r="A33" i="2"/>
  <c r="M32" i="2"/>
  <c r="M35" i="2" s="1"/>
  <c r="H32" i="2"/>
  <c r="A30" i="2"/>
  <c r="B18" i="2"/>
  <c r="B20" i="2" s="1"/>
  <c r="M17" i="2"/>
  <c r="H17" i="2"/>
  <c r="M16" i="2"/>
  <c r="M31" i="2" s="1"/>
  <c r="J15" i="2"/>
  <c r="J30" i="2" s="1"/>
  <c r="C8" i="2"/>
  <c r="B8" i="2"/>
  <c r="H6" i="2"/>
  <c r="G6" i="2"/>
  <c r="F6" i="2"/>
  <c r="E6" i="2"/>
  <c r="D6" i="2"/>
  <c r="K5" i="2"/>
  <c r="J5" i="2"/>
  <c r="L5" i="2" s="1"/>
  <c r="M4" i="2"/>
  <c r="M5" i="2" s="1"/>
  <c r="M18" i="2" s="1"/>
  <c r="I4" i="2"/>
  <c r="C20" i="2" l="1"/>
  <c r="D20" i="2" s="1"/>
  <c r="C18" i="2"/>
  <c r="G18" i="2" s="1"/>
  <c r="I6" i="2"/>
  <c r="N5" i="2"/>
  <c r="H20" i="2"/>
  <c r="G20" i="2"/>
  <c r="G35" i="2"/>
  <c r="H35" i="2"/>
  <c r="D35" i="2"/>
  <c r="E35" i="2"/>
  <c r="L35" i="2"/>
  <c r="N35" i="2" s="1"/>
  <c r="F6" i="1"/>
  <c r="E20" i="2" l="1"/>
  <c r="J18" i="2"/>
  <c r="K18" i="2" s="1"/>
  <c r="C21" i="2"/>
  <c r="E18" i="2"/>
  <c r="I18" i="2" s="1"/>
  <c r="I8" i="2"/>
  <c r="L18" i="2"/>
  <c r="I35" i="2"/>
  <c r="I37" i="2" s="1"/>
  <c r="I20" i="2"/>
  <c r="J18" i="1"/>
  <c r="A30" i="1"/>
  <c r="D20" i="1"/>
  <c r="I8" i="1"/>
  <c r="I39" i="2" l="1"/>
  <c r="I21" i="2"/>
  <c r="N18" i="2"/>
  <c r="I22" i="2" s="1"/>
  <c r="I24" i="2" s="1"/>
  <c r="J30" i="1"/>
  <c r="J15" i="1"/>
  <c r="I41" i="2" l="1"/>
  <c r="M32" i="1"/>
  <c r="M35" i="1" s="1"/>
  <c r="M17" i="1"/>
  <c r="M4" i="1"/>
  <c r="M5" i="1" s="1"/>
  <c r="M18" i="1" s="1"/>
  <c r="M16" i="1" l="1"/>
  <c r="M31" i="1" s="1"/>
  <c r="F14" i="1"/>
  <c r="F29" i="1" s="1"/>
  <c r="C19" i="1" l="1"/>
  <c r="H17" i="1" l="1"/>
  <c r="H32" i="1"/>
  <c r="C34" i="1"/>
  <c r="C8" i="1"/>
  <c r="B8" i="1"/>
  <c r="J39" i="1" l="1"/>
  <c r="B36" i="1"/>
  <c r="J35" i="1" s="1"/>
  <c r="A33" i="1"/>
  <c r="B33" i="1"/>
  <c r="E29" i="1"/>
  <c r="E14" i="1"/>
  <c r="I4" i="1"/>
  <c r="D6" i="1"/>
  <c r="B18" i="1"/>
  <c r="B20" i="1" s="1"/>
  <c r="K5" i="1"/>
  <c r="J5" i="1"/>
  <c r="L5" i="1" s="1"/>
  <c r="K35" i="1" l="1"/>
  <c r="L35" i="1"/>
  <c r="C20" i="1"/>
  <c r="C21" i="1" s="1"/>
  <c r="N5" i="1"/>
  <c r="C33" i="1"/>
  <c r="C35" i="1" s="1"/>
  <c r="C18" i="1"/>
  <c r="N35" i="1" l="1"/>
  <c r="L18" i="1"/>
  <c r="E35" i="1"/>
  <c r="E18" i="1"/>
  <c r="G18" i="1"/>
  <c r="H35" i="1"/>
  <c r="D35" i="1"/>
  <c r="G35" i="1"/>
  <c r="G20" i="1"/>
  <c r="H20" i="1"/>
  <c r="E20" i="1"/>
  <c r="E6" i="1"/>
  <c r="G6" i="1"/>
  <c r="H6" i="1"/>
  <c r="I18" i="1" l="1"/>
  <c r="K18" i="1"/>
  <c r="N18" i="1" s="1"/>
  <c r="I35" i="1"/>
  <c r="I33" i="1"/>
  <c r="I20" i="1"/>
  <c r="I21" i="1" s="1"/>
  <c r="I6" i="1"/>
  <c r="I37" i="1" l="1"/>
  <c r="I39" i="1" s="1"/>
  <c r="I22" i="1"/>
  <c r="I24" i="1" s="1"/>
  <c r="I41" i="1" l="1"/>
</calcChain>
</file>

<file path=xl/sharedStrings.xml><?xml version="1.0" encoding="utf-8"?>
<sst xmlns="http://schemas.openxmlformats.org/spreadsheetml/2006/main" count="158" uniqueCount="60">
  <si>
    <t>codigo 301</t>
  </si>
  <si>
    <t>codigo 302</t>
  </si>
  <si>
    <t>Aptes S Soc</t>
  </si>
  <si>
    <t>Aptes O Soc</t>
  </si>
  <si>
    <t>Codigo 351</t>
  </si>
  <si>
    <t>Cont Seg Soc</t>
  </si>
  <si>
    <t>Codigo 352</t>
  </si>
  <si>
    <t>Cont O Soc</t>
  </si>
  <si>
    <t>ART</t>
  </si>
  <si>
    <t>Codigo 312</t>
  </si>
  <si>
    <t xml:space="preserve">SEC </t>
  </si>
  <si>
    <t xml:space="preserve">FAECYS </t>
  </si>
  <si>
    <t>TOTAL F 931</t>
  </si>
  <si>
    <t>Personal CCT</t>
  </si>
  <si>
    <t>Total Gremio</t>
  </si>
  <si>
    <t>Proyecciones para Abril 2020</t>
  </si>
  <si>
    <t>MARZO DE 2020</t>
  </si>
  <si>
    <t>Personal Excluido</t>
  </si>
  <si>
    <t>OPCION A</t>
  </si>
  <si>
    <t>Rem plena</t>
  </si>
  <si>
    <t>Suma pagada por ANSES</t>
  </si>
  <si>
    <t>total erogaciones estimadas MARZO 2020</t>
  </si>
  <si>
    <t>total erogaciones estimadas ABRIL 2020</t>
  </si>
  <si>
    <t>OPCION B</t>
  </si>
  <si>
    <t xml:space="preserve">Importante los aportes y contribuciones del F 931 tambien se aplican sobre las </t>
  </si>
  <si>
    <t>sumas a pagar por ANSeS</t>
  </si>
  <si>
    <t>Total Remunerac</t>
  </si>
  <si>
    <t>Personal CCT al 70%</t>
  </si>
  <si>
    <t>Diferencia (ahorro) respecto marzo</t>
  </si>
  <si>
    <t>los aptes al gremio asumi proceden sobre la sumas por la suspension</t>
  </si>
  <si>
    <t>Total bruto para dotacion</t>
  </si>
  <si>
    <t>Dotacion</t>
  </si>
  <si>
    <t>REMUN</t>
  </si>
  <si>
    <t>LA ESTRELLA</t>
  </si>
  <si>
    <t>INACAP</t>
  </si>
  <si>
    <t>Suspender el Personal (Decreto 329/2020) bajo convenio y el resto remunerar normalmente ( plazo tope 75 dias por año)</t>
  </si>
  <si>
    <t xml:space="preserve">debe haber un acuerdo por escrito a homologar en el Ministerio de Trabajo y </t>
  </si>
  <si>
    <t>ANSES le abona el 25% del SMVM  como Suma No Rem ( 16875 / 4=</t>
  </si>
  <si>
    <t>segun consta en el Rt 2º inc b del Decreto 332/2020</t>
  </si>
  <si>
    <t>debe haber un acuerdo por escrito y se evalua homologar en el Ministerio .</t>
  </si>
  <si>
    <t>ANSES pagaral 75% del SMVM  como Suma No Rem ($16875 x 75 %=</t>
  </si>
  <si>
    <t>EL gremio y empleador deben acordar respecto de La Estrella</t>
  </si>
  <si>
    <t>(total bruto  x 18 %-50 x  7003,68 x 18% dotacion)x 5%</t>
  </si>
  <si>
    <t>Opciones para la Aplicación del Decreto 332/2020</t>
  </si>
  <si>
    <t>segun consta en el Art 8º inc b del Decreto 332/2020  ultimo parrafo</t>
  </si>
  <si>
    <t>Acordar con todo el personal una reduccion de los sueldos por la situacion imperante esto puede estar relacionado con una carga horaria menor por ejemplo al 75% (ahorro 30%)</t>
  </si>
  <si>
    <t>Abonar al personal convencionado el 75%  de su remuneracion, y dejar activo cobrando remuneracion  plena al personal excluido</t>
  </si>
  <si>
    <t>Diferencia con opcion "A"</t>
  </si>
  <si>
    <t>Opciones para la Aplicación del Decreto 376/2020</t>
  </si>
  <si>
    <t>Abonar al personal convencionado el 75%  de su remuneracion en concepto de Asignacion No rem (Art 223 LCT) , y dejar activo cobrando remuneracion  plena al personal excluido</t>
  </si>
  <si>
    <t xml:space="preserve">ANSES le abona el 50% a  cada persona </t>
  </si>
  <si>
    <t>Suspender el Personal (Decreto 329/2020) bajo convenio y el resto remunerar normalmente ( plazo tope 75 dias por año) . ANSES pagaria el 50% del salario neto  Art 4º DNU 376</t>
  </si>
  <si>
    <t>Preveo que sean</t>
  </si>
  <si>
    <t>ya  que el DNU 376 menciona "a todos o parte de los trabajadores..." prudentemente sigo el Art 8º inc b del DNU 332/2020  ultimo parrafo que se refiere a convencionados</t>
  </si>
  <si>
    <t>Ademas se aplica el art 6º inc b del DNU 332/2020 optando por la bonificacion  el 95% de la SIPA  de abril</t>
  </si>
  <si>
    <t xml:space="preserve">debe haber un acuerdo por escrito a homologar en el Ministerio de Trabajo y como el promedio de remuneraciones netas es de $ 33000 </t>
  </si>
  <si>
    <t>Acordar con todo el personal una reduccion de los sueldos por la situacion imperante esto puede estar relacionado con una carga horaria menor por ejemplo al 75% (ahorro 25%)</t>
  </si>
  <si>
    <t>Igual que en el supuesto A , asumi  por prudencia que solo seria  beneficiado  el personal convencionado</t>
  </si>
  <si>
    <t>Ademas se aplica el art 6º inc b del Decreto 332/2020 optando por la bonificacion  el 95% de la SIPA (10,77%)  de abril</t>
  </si>
  <si>
    <t>$  25000 x 40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</si>
</sst>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personas&quot;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4" fontId="1" fillId="2" borderId="0" xfId="0" applyNumberFormat="1" applyFont="1" applyFill="1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3" borderId="0" xfId="0" applyFill="1"/>
    <xf numFmtId="0" fontId="1" fillId="3" borderId="0" xfId="0" applyFont="1" applyFill="1"/>
    <xf numFmtId="4" fontId="0" fillId="0" borderId="0" xfId="0" applyNumberFormat="1"/>
    <xf numFmtId="0" fontId="0" fillId="0" borderId="0" xfId="0" applyAlignment="1">
      <alignment horizontal="right"/>
    </xf>
    <xf numFmtId="2" fontId="1" fillId="0" borderId="0" xfId="0" applyNumberFormat="1" applyFont="1"/>
    <xf numFmtId="4" fontId="1" fillId="3" borderId="0" xfId="0" applyNumberFormat="1" applyFont="1" applyFill="1"/>
    <xf numFmtId="2" fontId="0" fillId="4" borderId="0" xfId="0" applyNumberFormat="1" applyFill="1"/>
    <xf numFmtId="0" fontId="0" fillId="5" borderId="0" xfId="0" applyFill="1"/>
    <xf numFmtId="4" fontId="1" fillId="6" borderId="0" xfId="0" applyNumberFormat="1" applyFont="1" applyFill="1"/>
    <xf numFmtId="0" fontId="1" fillId="6" borderId="0" xfId="0" applyFont="1" applyFill="1"/>
    <xf numFmtId="2" fontId="0" fillId="3" borderId="0" xfId="0" applyNumberFormat="1" applyFill="1"/>
    <xf numFmtId="0" fontId="1" fillId="0" borderId="0" xfId="0" applyFont="1" applyAlignment="1">
      <alignment horizontal="right"/>
    </xf>
    <xf numFmtId="4" fontId="1" fillId="0" borderId="0" xfId="0" applyNumberFormat="1" applyFont="1"/>
    <xf numFmtId="3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left"/>
    </xf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1" fillId="2" borderId="0" xfId="0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15</xdr:row>
      <xdr:rowOff>3810</xdr:rowOff>
    </xdr:from>
    <xdr:to>
      <xdr:col>5</xdr:col>
      <xdr:colOff>461010</xdr:colOff>
      <xdr:row>19</xdr:row>
      <xdr:rowOff>15240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AD9DE8F0-A03E-4C43-B18E-931164BBBC70}"/>
            </a:ext>
          </a:extLst>
        </xdr:cNvPr>
        <xdr:cNvCxnSpPr/>
      </xdr:nvCxnSpPr>
      <xdr:spPr>
        <a:xfrm>
          <a:off x="4392930" y="2987040"/>
          <a:ext cx="73914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213360</xdr:colOff>
      <xdr:row>29</xdr:row>
      <xdr:rowOff>99060</xdr:rowOff>
    </xdr:from>
    <xdr:to>
      <xdr:col>5</xdr:col>
      <xdr:colOff>281940</xdr:colOff>
      <xdr:row>33</xdr:row>
      <xdr:rowOff>167640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E000DCD-96EA-4787-9F08-FF94BEA04A93}"/>
            </a:ext>
          </a:extLst>
        </xdr:cNvPr>
        <xdr:cNvCxnSpPr/>
      </xdr:nvCxnSpPr>
      <xdr:spPr>
        <a:xfrm>
          <a:off x="4095750" y="5036820"/>
          <a:ext cx="979170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499110</xdr:colOff>
      <xdr:row>34</xdr:row>
      <xdr:rowOff>163830</xdr:rowOff>
    </xdr:from>
    <xdr:to>
      <xdr:col>5</xdr:col>
      <xdr:colOff>449580</xdr:colOff>
      <xdr:row>38</xdr:row>
      <xdr:rowOff>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432FBCFC-BDDE-45B8-BA4C-05C7FA889BBB}"/>
            </a:ext>
          </a:extLst>
        </xdr:cNvPr>
        <xdr:cNvCxnSpPr/>
      </xdr:nvCxnSpPr>
      <xdr:spPr>
        <a:xfrm flipV="1">
          <a:off x="4381500" y="6015990"/>
          <a:ext cx="861060" cy="5676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392430</xdr:colOff>
      <xdr:row>14</xdr:row>
      <xdr:rowOff>129540</xdr:rowOff>
    </xdr:from>
    <xdr:to>
      <xdr:col>5</xdr:col>
      <xdr:colOff>461010</xdr:colOff>
      <xdr:row>19</xdr:row>
      <xdr:rowOff>15240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9990FD65-3D29-4FDD-B239-8FE24B100F18}"/>
            </a:ext>
          </a:extLst>
        </xdr:cNvPr>
        <xdr:cNvCxnSpPr/>
      </xdr:nvCxnSpPr>
      <xdr:spPr>
        <a:xfrm>
          <a:off x="4297680" y="2929890"/>
          <a:ext cx="834390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213360</xdr:colOff>
      <xdr:row>29</xdr:row>
      <xdr:rowOff>99060</xdr:rowOff>
    </xdr:from>
    <xdr:to>
      <xdr:col>5</xdr:col>
      <xdr:colOff>281940</xdr:colOff>
      <xdr:row>33</xdr:row>
      <xdr:rowOff>167640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A7256C9-02C9-480E-A5D6-CF132ABC08B4}"/>
            </a:ext>
          </a:extLst>
        </xdr:cNvPr>
        <xdr:cNvCxnSpPr/>
      </xdr:nvCxnSpPr>
      <xdr:spPr>
        <a:xfrm>
          <a:off x="4118610" y="5642610"/>
          <a:ext cx="834390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499110</xdr:colOff>
      <xdr:row>34</xdr:row>
      <xdr:rowOff>163830</xdr:rowOff>
    </xdr:from>
    <xdr:to>
      <xdr:col>5</xdr:col>
      <xdr:colOff>449580</xdr:colOff>
      <xdr:row>38</xdr:row>
      <xdr:rowOff>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32BC971-2C91-4009-BF97-749BC6871C0C}"/>
            </a:ext>
          </a:extLst>
        </xdr:cNvPr>
        <xdr:cNvCxnSpPr/>
      </xdr:nvCxnSpPr>
      <xdr:spPr>
        <a:xfrm flipV="1">
          <a:off x="4404360" y="6621780"/>
          <a:ext cx="716280" cy="5676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2EFE-0C12-48D7-B3F4-E7F6197AE830}">
  <dimension ref="A1:N41"/>
  <sheetViews>
    <sheetView topLeftCell="A26" workbookViewId="0">
      <selection activeCell="C34" sqref="C34"/>
    </sheetView>
  </sheetViews>
  <sheetFormatPr baseColWidth="10" defaultRowHeight="14.4" x14ac:dyDescent="0.55000000000000004"/>
  <cols>
    <col min="1" max="1" width="15.89453125" customWidth="1"/>
    <col min="2" max="3" width="12.578125" customWidth="1"/>
    <col min="4" max="4" width="12.89453125" customWidth="1"/>
    <col min="5" max="8" width="10.578125" customWidth="1"/>
    <col min="9" max="9" width="12.578125" customWidth="1"/>
  </cols>
  <sheetData>
    <row r="1" spans="1:14" ht="21.9" x14ac:dyDescent="0.8">
      <c r="E1" s="29" t="s">
        <v>43</v>
      </c>
    </row>
    <row r="2" spans="1:14" ht="21.9" x14ac:dyDescent="0.8">
      <c r="B2" s="28"/>
      <c r="J2" t="s">
        <v>41</v>
      </c>
    </row>
    <row r="3" spans="1:14" x14ac:dyDescent="0.55000000000000004">
      <c r="D3" s="1" t="s">
        <v>2</v>
      </c>
      <c r="E3" s="1" t="s">
        <v>3</v>
      </c>
      <c r="F3" s="1" t="s">
        <v>5</v>
      </c>
      <c r="G3" s="1" t="s">
        <v>7</v>
      </c>
      <c r="H3" s="1" t="s">
        <v>8</v>
      </c>
      <c r="I3" s="3" t="s">
        <v>12</v>
      </c>
      <c r="J3" s="1" t="s">
        <v>10</v>
      </c>
      <c r="K3" s="1" t="s">
        <v>11</v>
      </c>
      <c r="L3" s="1" t="s">
        <v>33</v>
      </c>
      <c r="M3" s="1" t="s">
        <v>34</v>
      </c>
      <c r="N3" s="5" t="s">
        <v>14</v>
      </c>
    </row>
    <row r="4" spans="1:14" x14ac:dyDescent="0.55000000000000004">
      <c r="B4" s="8" t="s">
        <v>16</v>
      </c>
      <c r="D4" s="6">
        <v>0.14000000000000001</v>
      </c>
      <c r="E4" s="6">
        <v>0.03</v>
      </c>
      <c r="F4" s="6">
        <v>0.18</v>
      </c>
      <c r="G4" s="6">
        <v>0.06</v>
      </c>
      <c r="H4" s="31">
        <v>0.03</v>
      </c>
      <c r="I4" s="7">
        <f>SUM(D4:H4)</f>
        <v>0.43999999999999995</v>
      </c>
      <c r="J4" s="6">
        <v>0.02</v>
      </c>
      <c r="K4" s="7">
        <v>5.0000000000000001E-3</v>
      </c>
      <c r="L4" s="7">
        <v>2.5000000000000001E-2</v>
      </c>
      <c r="M4" s="24">
        <f>9803.73/47</f>
        <v>208.59</v>
      </c>
    </row>
    <row r="5" spans="1:14" x14ac:dyDescent="0.55000000000000004">
      <c r="B5" s="1" t="s">
        <v>32</v>
      </c>
      <c r="C5" s="1" t="s">
        <v>31</v>
      </c>
      <c r="D5" t="s">
        <v>0</v>
      </c>
      <c r="E5" t="s">
        <v>1</v>
      </c>
      <c r="F5" t="s">
        <v>4</v>
      </c>
      <c r="G5" t="s">
        <v>6</v>
      </c>
      <c r="H5" t="s">
        <v>9</v>
      </c>
      <c r="J5" s="4">
        <f>+B7*0.02</f>
        <v>30000</v>
      </c>
      <c r="K5" s="4">
        <f>+B7*K4</f>
        <v>7500</v>
      </c>
      <c r="L5" s="4">
        <f>+J5*2.5/2</f>
        <v>37500</v>
      </c>
      <c r="M5" s="4">
        <f>+M4*C7</f>
        <v>8343.6</v>
      </c>
      <c r="N5" s="12">
        <f>SUM(J5:M5)</f>
        <v>83343.600000000006</v>
      </c>
    </row>
    <row r="6" spans="1:14" x14ac:dyDescent="0.55000000000000004">
      <c r="A6" t="s">
        <v>26</v>
      </c>
      <c r="B6" s="2">
        <v>2500000</v>
      </c>
      <c r="C6" s="30">
        <v>50</v>
      </c>
      <c r="D6" s="4">
        <f>+$B6*D$4</f>
        <v>350000.00000000006</v>
      </c>
      <c r="E6" s="4">
        <f t="shared" ref="E6:H6" si="0">+$B6*E4</f>
        <v>75000</v>
      </c>
      <c r="F6" s="4">
        <f>+$B6*F4-7003.68*C6*0.18</f>
        <v>386966.88</v>
      </c>
      <c r="G6" s="4">
        <f t="shared" si="0"/>
        <v>150000</v>
      </c>
      <c r="H6" s="4">
        <f t="shared" si="0"/>
        <v>75000</v>
      </c>
      <c r="I6" s="12">
        <f>SUM(D6:H6)</f>
        <v>1036966.8800000001</v>
      </c>
    </row>
    <row r="7" spans="1:14" x14ac:dyDescent="0.55000000000000004">
      <c r="A7" t="s">
        <v>13</v>
      </c>
      <c r="B7" s="2">
        <v>1500000</v>
      </c>
      <c r="C7" s="30">
        <v>40</v>
      </c>
    </row>
    <row r="8" spans="1:14" x14ac:dyDescent="0.55000000000000004">
      <c r="A8" t="s">
        <v>17</v>
      </c>
      <c r="B8" s="10">
        <f>+B6-B7</f>
        <v>1000000</v>
      </c>
      <c r="C8" s="21">
        <f>+C6-C7</f>
        <v>10</v>
      </c>
      <c r="I8" s="13">
        <f>+N5+I6+B6</f>
        <v>3620310.4800000004</v>
      </c>
      <c r="J8" s="9" t="s">
        <v>21</v>
      </c>
    </row>
    <row r="10" spans="1:14" s="15" customFormat="1" ht="18.3" x14ac:dyDescent="0.7">
      <c r="F10" s="26" t="s">
        <v>15</v>
      </c>
      <c r="G10" s="26"/>
      <c r="H10" s="27"/>
    </row>
    <row r="11" spans="1:14" x14ac:dyDescent="0.55000000000000004">
      <c r="A11" s="3" t="s">
        <v>18</v>
      </c>
      <c r="B11" t="s">
        <v>35</v>
      </c>
    </row>
    <row r="12" spans="1:14" x14ac:dyDescent="0.55000000000000004">
      <c r="A12" t="s">
        <v>46</v>
      </c>
    </row>
    <row r="13" spans="1:14" x14ac:dyDescent="0.55000000000000004">
      <c r="A13" t="s">
        <v>36</v>
      </c>
    </row>
    <row r="14" spans="1:14" x14ac:dyDescent="0.55000000000000004">
      <c r="A14" t="s">
        <v>37</v>
      </c>
      <c r="E14" s="22">
        <f>16875/4</f>
        <v>4218.75</v>
      </c>
      <c r="F14" s="25">
        <f>+C7</f>
        <v>40</v>
      </c>
      <c r="G14" t="s">
        <v>44</v>
      </c>
      <c r="K14" s="23"/>
    </row>
    <row r="15" spans="1:14" x14ac:dyDescent="0.55000000000000004">
      <c r="A15" s="32" t="s">
        <v>58</v>
      </c>
      <c r="B15" s="32"/>
      <c r="C15" s="32"/>
      <c r="D15" s="32"/>
      <c r="E15" s="32"/>
      <c r="F15" s="32"/>
      <c r="G15" s="32"/>
      <c r="H15" s="32"/>
      <c r="J15" t="str">
        <f>+J2</f>
        <v>EL gremio y empleador deben acordar respecto de La Estrella</v>
      </c>
    </row>
    <row r="16" spans="1:14" x14ac:dyDescent="0.55000000000000004">
      <c r="D16" s="1" t="s">
        <v>2</v>
      </c>
      <c r="E16" s="1" t="s">
        <v>3</v>
      </c>
      <c r="F16" s="1" t="s">
        <v>5</v>
      </c>
      <c r="G16" s="1" t="s">
        <v>7</v>
      </c>
      <c r="H16" s="1" t="s">
        <v>8</v>
      </c>
      <c r="J16" s="1" t="s">
        <v>10</v>
      </c>
      <c r="K16" s="1" t="s">
        <v>11</v>
      </c>
      <c r="L16" s="1" t="s">
        <v>33</v>
      </c>
      <c r="M16" s="1" t="str">
        <f>+M3</f>
        <v>INACAP</v>
      </c>
      <c r="N16" s="5" t="s">
        <v>14</v>
      </c>
    </row>
    <row r="17" spans="1:14" x14ac:dyDescent="0.55000000000000004">
      <c r="B17" t="s">
        <v>19</v>
      </c>
      <c r="C17" s="6">
        <v>0.75</v>
      </c>
      <c r="D17" s="6">
        <v>0.14000000000000001</v>
      </c>
      <c r="E17" s="6">
        <v>0.03</v>
      </c>
      <c r="F17" s="6">
        <v>0.18</v>
      </c>
      <c r="G17" s="6">
        <v>0.06</v>
      </c>
      <c r="H17" s="7">
        <f>+H4</f>
        <v>0.03</v>
      </c>
      <c r="I17" s="3" t="s">
        <v>12</v>
      </c>
      <c r="J17" s="6">
        <v>0.02</v>
      </c>
      <c r="K17" s="7">
        <v>5.0000000000000001E-3</v>
      </c>
      <c r="L17" s="7">
        <v>2.5000000000000001E-2</v>
      </c>
      <c r="M17" s="24">
        <f>9803.73/47</f>
        <v>208.59</v>
      </c>
    </row>
    <row r="18" spans="1:14" x14ac:dyDescent="0.55000000000000004">
      <c r="A18" t="s">
        <v>13</v>
      </c>
      <c r="B18" s="10">
        <f>+B7</f>
        <v>1500000</v>
      </c>
      <c r="C18" s="13">
        <f>+B18*C17</f>
        <v>1125000</v>
      </c>
      <c r="D18" s="4">
        <v>0</v>
      </c>
      <c r="E18" s="4">
        <f>+$C18*E4</f>
        <v>33750</v>
      </c>
      <c r="F18" s="4">
        <v>0</v>
      </c>
      <c r="G18" s="4">
        <f>+$C18*G4</f>
        <v>67500</v>
      </c>
      <c r="H18" s="4">
        <v>0</v>
      </c>
      <c r="I18" s="12">
        <f>SUM(D18:H18)</f>
        <v>101250</v>
      </c>
      <c r="J18" s="4">
        <f>(+C18)*0.02</f>
        <v>22500</v>
      </c>
      <c r="K18" s="4">
        <f>+J18*5/20</f>
        <v>5625</v>
      </c>
      <c r="L18" s="4">
        <f>+J18*2.5/2</f>
        <v>28125</v>
      </c>
      <c r="M18" s="4">
        <f>+M5</f>
        <v>8343.6</v>
      </c>
      <c r="N18" s="12">
        <f>SUM(J18:M18)</f>
        <v>64593.599999999999</v>
      </c>
    </row>
    <row r="19" spans="1:14" x14ac:dyDescent="0.55000000000000004">
      <c r="A19" t="s">
        <v>20</v>
      </c>
      <c r="C19" s="13">
        <f>16875*40*0.25</f>
        <v>168750</v>
      </c>
      <c r="I19" s="3"/>
    </row>
    <row r="20" spans="1:14" x14ac:dyDescent="0.55000000000000004">
      <c r="A20" s="11" t="s">
        <v>17</v>
      </c>
      <c r="B20" s="10">
        <f>+B6-B18</f>
        <v>1000000</v>
      </c>
      <c r="C20" s="13">
        <f>+B20+C19</f>
        <v>1168750</v>
      </c>
      <c r="D20" s="4">
        <f>+$C20*D$4</f>
        <v>163625.00000000003</v>
      </c>
      <c r="E20" s="4">
        <f t="shared" ref="E20:H20" si="1">+$C20*E$4</f>
        <v>35062.5</v>
      </c>
      <c r="F20" s="14">
        <f>(+$C20*F$4-C8*7003.68*0.18)-C20*0.1077*0.95</f>
        <v>78187.719749999989</v>
      </c>
      <c r="G20" s="4">
        <f t="shared" si="1"/>
        <v>70125</v>
      </c>
      <c r="H20" s="4">
        <f t="shared" si="1"/>
        <v>35062.5</v>
      </c>
      <c r="I20" s="12">
        <f>SUM(D20:H20)</f>
        <v>382062.71975000005</v>
      </c>
    </row>
    <row r="21" spans="1:14" x14ac:dyDescent="0.55000000000000004">
      <c r="A21" s="3"/>
      <c r="B21" s="19" t="s">
        <v>30</v>
      </c>
      <c r="C21" s="20">
        <f>+C20+B20+C18</f>
        <v>3293750</v>
      </c>
      <c r="H21" s="8" t="s">
        <v>12</v>
      </c>
      <c r="I21" s="18">
        <f>SUM(I18:I20)</f>
        <v>483312.71975000005</v>
      </c>
      <c r="J21" t="s">
        <v>29</v>
      </c>
    </row>
    <row r="22" spans="1:14" x14ac:dyDescent="0.55000000000000004">
      <c r="A22" t="s">
        <v>24</v>
      </c>
      <c r="I22" s="13">
        <f>+N18+I20+I18+C18+B20</f>
        <v>2672906.3197499998</v>
      </c>
      <c r="J22" s="9" t="s">
        <v>22</v>
      </c>
      <c r="K22" s="9"/>
      <c r="L22" s="9"/>
    </row>
    <row r="23" spans="1:14" x14ac:dyDescent="0.55000000000000004">
      <c r="A23" t="s">
        <v>25</v>
      </c>
    </row>
    <row r="24" spans="1:14" x14ac:dyDescent="0.55000000000000004">
      <c r="I24" s="16">
        <f>+I8-I22</f>
        <v>947404.16025000066</v>
      </c>
      <c r="J24" s="17" t="s">
        <v>28</v>
      </c>
      <c r="K24" s="17"/>
    </row>
    <row r="26" spans="1:14" s="15" customFormat="1" x14ac:dyDescent="0.55000000000000004"/>
    <row r="27" spans="1:14" x14ac:dyDescent="0.55000000000000004">
      <c r="A27" s="3" t="s">
        <v>23</v>
      </c>
      <c r="B27" t="s">
        <v>45</v>
      </c>
    </row>
    <row r="28" spans="1:14" x14ac:dyDescent="0.55000000000000004">
      <c r="A28" t="s">
        <v>39</v>
      </c>
    </row>
    <row r="29" spans="1:14" x14ac:dyDescent="0.55000000000000004">
      <c r="A29" t="s">
        <v>40</v>
      </c>
      <c r="E29" s="1">
        <f>16875*3/4</f>
        <v>12656.25</v>
      </c>
      <c r="F29" s="23">
        <f>+F14</f>
        <v>40</v>
      </c>
      <c r="G29" t="s">
        <v>38</v>
      </c>
      <c r="J29" s="1"/>
      <c r="K29" s="23"/>
    </row>
    <row r="30" spans="1:14" x14ac:dyDescent="0.55000000000000004">
      <c r="A30" t="str">
        <f>+A15</f>
        <v>Ademas se aplica el art 6º inc b del Decreto 332/2020 optando por la bonificacion  el 95% de la SIPA (10,77%)  de abril</v>
      </c>
      <c r="J30" t="str">
        <f>+J15</f>
        <v>EL gremio y empleador deben acordar respecto de La Estrella</v>
      </c>
    </row>
    <row r="31" spans="1:14" x14ac:dyDescent="0.55000000000000004">
      <c r="D31" s="1" t="s">
        <v>2</v>
      </c>
      <c r="E31" s="1" t="s">
        <v>3</v>
      </c>
      <c r="F31" s="1" t="s">
        <v>5</v>
      </c>
      <c r="G31" s="1" t="s">
        <v>7</v>
      </c>
      <c r="H31" s="1" t="s">
        <v>8</v>
      </c>
      <c r="J31" s="1" t="s">
        <v>10</v>
      </c>
      <c r="K31" s="1" t="s">
        <v>11</v>
      </c>
      <c r="L31" s="1" t="s">
        <v>33</v>
      </c>
      <c r="M31" s="1" t="str">
        <f>+M16</f>
        <v>INACAP</v>
      </c>
      <c r="N31" s="5" t="s">
        <v>14</v>
      </c>
    </row>
    <row r="32" spans="1:14" x14ac:dyDescent="0.55000000000000004">
      <c r="B32" t="s">
        <v>19</v>
      </c>
      <c r="C32" s="6">
        <v>0.75</v>
      </c>
      <c r="D32" s="6">
        <v>0.14000000000000001</v>
      </c>
      <c r="E32" s="6">
        <v>0.03</v>
      </c>
      <c r="F32" s="6">
        <v>0.18</v>
      </c>
      <c r="G32" s="6">
        <v>0.06</v>
      </c>
      <c r="H32" s="7">
        <f>+H4</f>
        <v>0.03</v>
      </c>
      <c r="I32" s="3" t="s">
        <v>12</v>
      </c>
      <c r="J32" s="6">
        <v>0.02</v>
      </c>
      <c r="K32" s="7">
        <v>5.0000000000000001E-3</v>
      </c>
      <c r="L32" s="7">
        <v>2.5000000000000001E-2</v>
      </c>
      <c r="M32" s="24">
        <f>9803.73/47</f>
        <v>208.59</v>
      </c>
    </row>
    <row r="33" spans="1:14" x14ac:dyDescent="0.55000000000000004">
      <c r="A33" t="str">
        <f>+A6</f>
        <v>Total Remunerac</v>
      </c>
      <c r="B33" s="10">
        <f>+B6</f>
        <v>2500000</v>
      </c>
      <c r="C33" s="13">
        <f>+B33*C32</f>
        <v>1875000</v>
      </c>
      <c r="D33" s="4"/>
      <c r="E33" s="4"/>
      <c r="F33" s="4"/>
      <c r="G33" s="4"/>
      <c r="H33" s="4">
        <v>0</v>
      </c>
      <c r="I33" s="12">
        <f>SUM(D33:H33)</f>
        <v>0</v>
      </c>
    </row>
    <row r="34" spans="1:14" x14ac:dyDescent="0.55000000000000004">
      <c r="A34" t="s">
        <v>20</v>
      </c>
      <c r="C34" s="13">
        <f>16875*57*0.75</f>
        <v>721406.25</v>
      </c>
      <c r="I34" s="3"/>
    </row>
    <row r="35" spans="1:14" x14ac:dyDescent="0.55000000000000004">
      <c r="A35" s="11"/>
      <c r="B35" s="19" t="s">
        <v>30</v>
      </c>
      <c r="C35" s="13">
        <f>+C33+C34</f>
        <v>2596406.25</v>
      </c>
      <c r="D35" s="4">
        <f>+$C35*D$4</f>
        <v>363496.87500000006</v>
      </c>
      <c r="E35" s="4">
        <f>+$C35*E$4</f>
        <v>77892.1875</v>
      </c>
      <c r="F35" s="14">
        <f>(+$C35*F$4-C6*7003.68*0.18)-C35*0.1077*0.95</f>
        <v>138668.69953124999</v>
      </c>
      <c r="G35" s="4">
        <f t="shared" ref="G35:H35" si="2">+$C35*G$4</f>
        <v>155784.375</v>
      </c>
      <c r="H35" s="4">
        <f t="shared" si="2"/>
        <v>77892.1875</v>
      </c>
      <c r="I35" s="12">
        <f>SUM(D35:H35)</f>
        <v>813734.32453125005</v>
      </c>
      <c r="J35" s="4">
        <f>+B36*0.02</f>
        <v>21000</v>
      </c>
      <c r="K35" s="4">
        <f>+J35*0.25</f>
        <v>5250</v>
      </c>
      <c r="L35" s="4">
        <f>+J35*2.5/2</f>
        <v>26250</v>
      </c>
      <c r="M35" s="4">
        <f>+M32*C7</f>
        <v>8343.6</v>
      </c>
      <c r="N35" s="12">
        <f>SUM(J35:M35)</f>
        <v>60843.6</v>
      </c>
    </row>
    <row r="36" spans="1:14" x14ac:dyDescent="0.55000000000000004">
      <c r="A36" t="s">
        <v>27</v>
      </c>
      <c r="B36" s="10">
        <f>+B7*0.7</f>
        <v>1050000</v>
      </c>
    </row>
    <row r="37" spans="1:14" x14ac:dyDescent="0.55000000000000004">
      <c r="A37" t="s">
        <v>24</v>
      </c>
      <c r="I37" s="13">
        <f>+N35+I35+I33+C33</f>
        <v>2749577.9245312503</v>
      </c>
      <c r="J37" s="9" t="s">
        <v>22</v>
      </c>
      <c r="K37" s="8"/>
    </row>
    <row r="38" spans="1:14" x14ac:dyDescent="0.55000000000000004">
      <c r="A38" t="s">
        <v>25</v>
      </c>
    </row>
    <row r="39" spans="1:14" x14ac:dyDescent="0.55000000000000004">
      <c r="A39" s="3"/>
      <c r="B39" s="19"/>
      <c r="C39" s="18" t="s">
        <v>42</v>
      </c>
      <c r="D39" s="8"/>
      <c r="E39" s="8"/>
      <c r="F39" s="8"/>
      <c r="I39" s="16">
        <f>+I8-I37</f>
        <v>870732.55546875019</v>
      </c>
      <c r="J39" s="17" t="str">
        <f>+J24</f>
        <v>Diferencia (ahorro) respecto marzo</v>
      </c>
      <c r="K39" s="17"/>
    </row>
    <row r="41" spans="1:14" x14ac:dyDescent="0.55000000000000004">
      <c r="I41" s="10">
        <f>+I24-I39</f>
        <v>76671.604781250469</v>
      </c>
      <c r="J41" t="s">
        <v>47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B2F5-1E8C-4038-BB41-C778E33D2E37}">
  <dimension ref="A1:N41"/>
  <sheetViews>
    <sheetView tabSelected="1" topLeftCell="A26" workbookViewId="0">
      <selection activeCell="F37" sqref="F37"/>
    </sheetView>
  </sheetViews>
  <sheetFormatPr baseColWidth="10" defaultRowHeight="14.4" x14ac:dyDescent="0.55000000000000004"/>
  <cols>
    <col min="1" max="1" width="15.89453125" customWidth="1"/>
    <col min="2" max="3" width="12.578125" customWidth="1"/>
    <col min="4" max="4" width="12.89453125" customWidth="1"/>
    <col min="5" max="8" width="10.578125" customWidth="1"/>
    <col min="9" max="9" width="12.578125" customWidth="1"/>
  </cols>
  <sheetData>
    <row r="1" spans="1:14" ht="21.9" x14ac:dyDescent="0.8">
      <c r="E1" s="29" t="s">
        <v>48</v>
      </c>
    </row>
    <row r="2" spans="1:14" ht="21.9" x14ac:dyDescent="0.8">
      <c r="B2" s="28"/>
      <c r="J2" t="s">
        <v>41</v>
      </c>
    </row>
    <row r="3" spans="1:14" x14ac:dyDescent="0.55000000000000004">
      <c r="D3" s="1" t="s">
        <v>2</v>
      </c>
      <c r="E3" s="1" t="s">
        <v>3</v>
      </c>
      <c r="F3" s="1" t="s">
        <v>5</v>
      </c>
      <c r="G3" s="1" t="s">
        <v>7</v>
      </c>
      <c r="H3" s="1" t="s">
        <v>8</v>
      </c>
      <c r="I3" s="3" t="s">
        <v>12</v>
      </c>
      <c r="J3" s="1" t="s">
        <v>10</v>
      </c>
      <c r="K3" s="1" t="s">
        <v>11</v>
      </c>
      <c r="L3" s="1" t="s">
        <v>33</v>
      </c>
      <c r="M3" s="1" t="s">
        <v>34</v>
      </c>
      <c r="N3" s="5" t="s">
        <v>14</v>
      </c>
    </row>
    <row r="4" spans="1:14" x14ac:dyDescent="0.55000000000000004">
      <c r="B4" s="8" t="s">
        <v>16</v>
      </c>
      <c r="D4" s="6">
        <v>0.14000000000000001</v>
      </c>
      <c r="E4" s="6">
        <v>0.03</v>
      </c>
      <c r="F4" s="6">
        <v>0.18</v>
      </c>
      <c r="G4" s="6">
        <v>0.06</v>
      </c>
      <c r="H4" s="31">
        <v>0.03</v>
      </c>
      <c r="I4" s="7">
        <f>SUM(D4:H4)</f>
        <v>0.43999999999999995</v>
      </c>
      <c r="J4" s="6">
        <v>0.02</v>
      </c>
      <c r="K4" s="7">
        <v>5.0000000000000001E-3</v>
      </c>
      <c r="L4" s="7">
        <v>2.5000000000000001E-2</v>
      </c>
      <c r="M4" s="24">
        <f>9803.73/47</f>
        <v>208.59</v>
      </c>
    </row>
    <row r="5" spans="1:14" x14ac:dyDescent="0.55000000000000004">
      <c r="B5" s="1" t="s">
        <v>32</v>
      </c>
      <c r="C5" s="1" t="s">
        <v>31</v>
      </c>
      <c r="D5" t="s">
        <v>0</v>
      </c>
      <c r="E5" t="s">
        <v>1</v>
      </c>
      <c r="F5" t="s">
        <v>4</v>
      </c>
      <c r="G5" t="s">
        <v>6</v>
      </c>
      <c r="H5" t="s">
        <v>9</v>
      </c>
      <c r="J5" s="4">
        <f>+B7*0.02</f>
        <v>40000</v>
      </c>
      <c r="K5" s="4">
        <f>+B7*K4</f>
        <v>10000</v>
      </c>
      <c r="L5" s="4">
        <f>+J5*2.5/2</f>
        <v>50000</v>
      </c>
      <c r="M5" s="4">
        <f>+M4*C7</f>
        <v>8343.6</v>
      </c>
      <c r="N5" s="12">
        <f>SUM(J5:M5)</f>
        <v>108343.6</v>
      </c>
    </row>
    <row r="6" spans="1:14" x14ac:dyDescent="0.55000000000000004">
      <c r="A6" t="s">
        <v>26</v>
      </c>
      <c r="B6" s="2">
        <v>3000000</v>
      </c>
      <c r="C6" s="30">
        <v>50</v>
      </c>
      <c r="D6" s="4">
        <f>+$B6*D$4</f>
        <v>420000.00000000006</v>
      </c>
      <c r="E6" s="4">
        <f t="shared" ref="E6:H6" si="0">+$B6*E4</f>
        <v>90000</v>
      </c>
      <c r="F6" s="4">
        <f>+$B6*F4-7003.68*C6*0.18</f>
        <v>476966.88</v>
      </c>
      <c r="G6" s="4">
        <f t="shared" si="0"/>
        <v>180000</v>
      </c>
      <c r="H6" s="4">
        <f t="shared" si="0"/>
        <v>90000</v>
      </c>
      <c r="I6" s="12">
        <f>SUM(D6:H6)</f>
        <v>1256966.8800000001</v>
      </c>
    </row>
    <row r="7" spans="1:14" x14ac:dyDescent="0.55000000000000004">
      <c r="A7" t="s">
        <v>13</v>
      </c>
      <c r="B7" s="2">
        <v>2000000</v>
      </c>
      <c r="C7" s="30">
        <v>40</v>
      </c>
    </row>
    <row r="8" spans="1:14" x14ac:dyDescent="0.55000000000000004">
      <c r="A8" t="s">
        <v>17</v>
      </c>
      <c r="B8" s="10">
        <f>+B6-B7</f>
        <v>1000000</v>
      </c>
      <c r="C8" s="21">
        <f>+C6-C7</f>
        <v>10</v>
      </c>
      <c r="I8" s="13">
        <f>+N5+I6+B6</f>
        <v>4365310.4800000004</v>
      </c>
      <c r="J8" s="9" t="s">
        <v>21</v>
      </c>
    </row>
    <row r="10" spans="1:14" s="15" customFormat="1" ht="18.3" x14ac:dyDescent="0.7">
      <c r="F10" s="26" t="s">
        <v>15</v>
      </c>
      <c r="G10" s="26"/>
      <c r="H10" s="27"/>
    </row>
    <row r="11" spans="1:14" x14ac:dyDescent="0.55000000000000004">
      <c r="A11" s="3" t="s">
        <v>18</v>
      </c>
      <c r="B11" s="3" t="s">
        <v>51</v>
      </c>
    </row>
    <row r="12" spans="1:14" x14ac:dyDescent="0.55000000000000004">
      <c r="A12" t="s">
        <v>49</v>
      </c>
    </row>
    <row r="13" spans="1:14" x14ac:dyDescent="0.55000000000000004">
      <c r="A13" t="s">
        <v>55</v>
      </c>
      <c r="I13" s="22">
        <f>+B7/C7</f>
        <v>50000</v>
      </c>
      <c r="J13" t="s">
        <v>50</v>
      </c>
      <c r="M13" s="22">
        <f>+I13/2</f>
        <v>25000</v>
      </c>
    </row>
    <row r="14" spans="1:14" x14ac:dyDescent="0.55000000000000004">
      <c r="A14" t="s">
        <v>52</v>
      </c>
      <c r="B14" s="25">
        <f>+C7</f>
        <v>40</v>
      </c>
      <c r="C14" t="s">
        <v>53</v>
      </c>
      <c r="K14" s="23"/>
    </row>
    <row r="15" spans="1:14" x14ac:dyDescent="0.55000000000000004">
      <c r="A15" t="s">
        <v>54</v>
      </c>
      <c r="J15" t="str">
        <f>+J2</f>
        <v>EL gremio y empleador deben acordar respecto de La Estrella</v>
      </c>
    </row>
    <row r="16" spans="1:14" x14ac:dyDescent="0.55000000000000004">
      <c r="D16" s="1" t="s">
        <v>2</v>
      </c>
      <c r="E16" s="1" t="s">
        <v>3</v>
      </c>
      <c r="F16" s="1" t="s">
        <v>5</v>
      </c>
      <c r="G16" s="1" t="s">
        <v>7</v>
      </c>
      <c r="H16" s="1" t="s">
        <v>8</v>
      </c>
      <c r="J16" s="1" t="s">
        <v>10</v>
      </c>
      <c r="K16" s="1" t="s">
        <v>11</v>
      </c>
      <c r="L16" s="1" t="s">
        <v>33</v>
      </c>
      <c r="M16" s="1" t="str">
        <f>+M3</f>
        <v>INACAP</v>
      </c>
      <c r="N16" s="5" t="s">
        <v>14</v>
      </c>
    </row>
    <row r="17" spans="1:14" x14ac:dyDescent="0.55000000000000004">
      <c r="B17" t="s">
        <v>19</v>
      </c>
      <c r="C17" s="6">
        <v>0.75</v>
      </c>
      <c r="D17" s="6">
        <v>0.14000000000000001</v>
      </c>
      <c r="E17" s="6">
        <v>0.03</v>
      </c>
      <c r="F17" s="6">
        <v>0.18</v>
      </c>
      <c r="G17" s="6">
        <v>0.06</v>
      </c>
      <c r="H17" s="7">
        <f>+H4</f>
        <v>0.03</v>
      </c>
      <c r="I17" s="3" t="s">
        <v>12</v>
      </c>
      <c r="J17" s="6">
        <v>0.02</v>
      </c>
      <c r="K17" s="7">
        <v>5.0000000000000001E-3</v>
      </c>
      <c r="L17" s="7">
        <v>2.5000000000000001E-2</v>
      </c>
      <c r="M17" s="24">
        <f>9803.73/47</f>
        <v>208.59</v>
      </c>
    </row>
    <row r="18" spans="1:14" x14ac:dyDescent="0.55000000000000004">
      <c r="A18" t="s">
        <v>13</v>
      </c>
      <c r="B18" s="10">
        <f>+B7</f>
        <v>2000000</v>
      </c>
      <c r="C18" s="13">
        <f>+B18*C17</f>
        <v>1500000</v>
      </c>
      <c r="D18" s="4">
        <v>0</v>
      </c>
      <c r="E18" s="4">
        <f>+$C18*E4</f>
        <v>45000</v>
      </c>
      <c r="F18" s="4">
        <v>0</v>
      </c>
      <c r="G18" s="4">
        <f>+$C18*G4</f>
        <v>90000</v>
      </c>
      <c r="H18" s="4">
        <v>0</v>
      </c>
      <c r="I18" s="12">
        <f>SUM(D18:H18)</f>
        <v>135000</v>
      </c>
      <c r="J18" s="4">
        <f>(+C18)*0.02</f>
        <v>30000</v>
      </c>
      <c r="K18" s="4">
        <f>+J18*5/20</f>
        <v>7500</v>
      </c>
      <c r="L18" s="4">
        <f>+J18*2.5/2</f>
        <v>37500</v>
      </c>
      <c r="M18" s="4">
        <f>+M5</f>
        <v>8343.6</v>
      </c>
      <c r="N18" s="12">
        <f>SUM(J18:M18)</f>
        <v>83343.600000000006</v>
      </c>
    </row>
    <row r="19" spans="1:14" x14ac:dyDescent="0.55000000000000004">
      <c r="A19" t="s">
        <v>20</v>
      </c>
      <c r="C19" s="13">
        <f>+M13*C7</f>
        <v>1000000</v>
      </c>
      <c r="D19" t="s">
        <v>59</v>
      </c>
      <c r="I19" s="3"/>
    </row>
    <row r="20" spans="1:14" x14ac:dyDescent="0.55000000000000004">
      <c r="A20" s="11" t="s">
        <v>17</v>
      </c>
      <c r="B20" s="10">
        <f>+B6-B18</f>
        <v>1000000</v>
      </c>
      <c r="C20" s="13">
        <f>+B20+C19</f>
        <v>2000000</v>
      </c>
      <c r="D20" s="4">
        <f>+$C20*D$4</f>
        <v>280000</v>
      </c>
      <c r="E20" s="4">
        <f t="shared" ref="E20:H20" si="1">+$C20*E$4</f>
        <v>60000</v>
      </c>
      <c r="F20" s="14">
        <f>(+$C20*F$4-C8*7003.68*0.18)-C20*0.1077*0.95</f>
        <v>142763.37599999999</v>
      </c>
      <c r="G20" s="4">
        <f t="shared" si="1"/>
        <v>120000</v>
      </c>
      <c r="H20" s="4">
        <f t="shared" si="1"/>
        <v>60000</v>
      </c>
      <c r="I20" s="12">
        <f>SUM(D20:H20)</f>
        <v>662763.37599999993</v>
      </c>
    </row>
    <row r="21" spans="1:14" x14ac:dyDescent="0.55000000000000004">
      <c r="A21" s="3"/>
      <c r="B21" s="19" t="s">
        <v>30</v>
      </c>
      <c r="C21" s="20">
        <f>+C20+B20+C18</f>
        <v>4500000</v>
      </c>
      <c r="H21" s="8" t="s">
        <v>12</v>
      </c>
      <c r="I21" s="18">
        <f>SUM(I18:I20)</f>
        <v>797763.37599999993</v>
      </c>
      <c r="J21" t="s">
        <v>29</v>
      </c>
    </row>
    <row r="22" spans="1:14" x14ac:dyDescent="0.55000000000000004">
      <c r="A22" t="s">
        <v>24</v>
      </c>
      <c r="I22" s="13">
        <f>+N18+I20+I18+C18+B20</f>
        <v>3381106.9759999998</v>
      </c>
      <c r="J22" s="9" t="s">
        <v>22</v>
      </c>
      <c r="K22" s="9"/>
      <c r="L22" s="9"/>
    </row>
    <row r="23" spans="1:14" x14ac:dyDescent="0.55000000000000004">
      <c r="A23" t="s">
        <v>25</v>
      </c>
    </row>
    <row r="24" spans="1:14" x14ac:dyDescent="0.55000000000000004">
      <c r="I24" s="16">
        <f>+I8-I22</f>
        <v>984203.50400000066</v>
      </c>
      <c r="J24" s="17" t="s">
        <v>28</v>
      </c>
      <c r="K24" s="17"/>
    </row>
    <row r="26" spans="1:14" s="15" customFormat="1" x14ac:dyDescent="0.55000000000000004"/>
    <row r="27" spans="1:14" x14ac:dyDescent="0.55000000000000004">
      <c r="A27" s="3" t="s">
        <v>23</v>
      </c>
      <c r="B27" t="s">
        <v>56</v>
      </c>
    </row>
    <row r="28" spans="1:14" x14ac:dyDescent="0.55000000000000004">
      <c r="A28" t="s">
        <v>39</v>
      </c>
    </row>
    <row r="29" spans="1:14" x14ac:dyDescent="0.55000000000000004">
      <c r="A29" t="s">
        <v>57</v>
      </c>
      <c r="E29" s="1"/>
      <c r="F29" s="23"/>
      <c r="J29" s="1"/>
      <c r="K29" s="23"/>
    </row>
    <row r="30" spans="1:14" x14ac:dyDescent="0.55000000000000004">
      <c r="A30" t="str">
        <f>+A15</f>
        <v>Ademas se aplica el art 6º inc b del DNU 332/2020 optando por la bonificacion  el 95% de la SIPA  de abril</v>
      </c>
      <c r="J30" t="str">
        <f>+J15</f>
        <v>EL gremio y empleador deben acordar respecto de La Estrella</v>
      </c>
    </row>
    <row r="31" spans="1:14" x14ac:dyDescent="0.55000000000000004">
      <c r="D31" s="1" t="s">
        <v>2</v>
      </c>
      <c r="E31" s="1" t="s">
        <v>3</v>
      </c>
      <c r="F31" s="1" t="s">
        <v>5</v>
      </c>
      <c r="G31" s="1" t="s">
        <v>7</v>
      </c>
      <c r="H31" s="1" t="s">
        <v>8</v>
      </c>
      <c r="J31" s="1" t="s">
        <v>10</v>
      </c>
      <c r="K31" s="1" t="s">
        <v>11</v>
      </c>
      <c r="L31" s="1" t="s">
        <v>33</v>
      </c>
      <c r="M31" s="1" t="str">
        <f>+M16</f>
        <v>INACAP</v>
      </c>
      <c r="N31" s="5" t="s">
        <v>14</v>
      </c>
    </row>
    <row r="32" spans="1:14" x14ac:dyDescent="0.55000000000000004">
      <c r="B32" t="s">
        <v>19</v>
      </c>
      <c r="C32" s="6">
        <v>0.75</v>
      </c>
      <c r="D32" s="6">
        <v>0.14000000000000001</v>
      </c>
      <c r="E32" s="6">
        <v>0.03</v>
      </c>
      <c r="F32" s="6">
        <v>0.18</v>
      </c>
      <c r="G32" s="6">
        <v>0.06</v>
      </c>
      <c r="H32" s="7">
        <f>+H4</f>
        <v>0.03</v>
      </c>
      <c r="I32" s="3" t="s">
        <v>12</v>
      </c>
      <c r="J32" s="6">
        <v>0.02</v>
      </c>
      <c r="K32" s="7">
        <v>5.0000000000000001E-3</v>
      </c>
      <c r="L32" s="7">
        <v>2.5000000000000001E-2</v>
      </c>
      <c r="M32" s="24">
        <f>9803.73/47</f>
        <v>208.59</v>
      </c>
    </row>
    <row r="33" spans="1:14" x14ac:dyDescent="0.55000000000000004">
      <c r="A33" t="str">
        <f>+A6</f>
        <v>Total Remunerac</v>
      </c>
      <c r="B33" s="10">
        <f>+B6</f>
        <v>3000000</v>
      </c>
      <c r="C33" s="13">
        <f>+B33*C32</f>
        <v>2250000</v>
      </c>
      <c r="D33" s="4"/>
      <c r="E33" s="4"/>
      <c r="F33" s="4"/>
      <c r="G33" s="4"/>
      <c r="H33" s="4">
        <v>0</v>
      </c>
      <c r="I33" s="12">
        <f>SUM(D33:H33)</f>
        <v>0</v>
      </c>
    </row>
    <row r="34" spans="1:14" x14ac:dyDescent="0.55000000000000004">
      <c r="A34" t="s">
        <v>20</v>
      </c>
      <c r="C34" s="13">
        <f>+C19</f>
        <v>1000000</v>
      </c>
      <c r="D34" t="s">
        <v>59</v>
      </c>
      <c r="I34" s="3"/>
    </row>
    <row r="35" spans="1:14" x14ac:dyDescent="0.55000000000000004">
      <c r="A35" s="11"/>
      <c r="B35" s="19" t="s">
        <v>30</v>
      </c>
      <c r="C35" s="13">
        <f>+C33+C34</f>
        <v>3250000</v>
      </c>
      <c r="D35" s="4">
        <f>+$C35*D$4</f>
        <v>455000.00000000006</v>
      </c>
      <c r="E35" s="4">
        <f>+$C35*E$4</f>
        <v>97500</v>
      </c>
      <c r="F35" s="14">
        <f>(+$C35*F$4-C6*7003.68*0.18)-C35*0.1077*0.95</f>
        <v>189443.13</v>
      </c>
      <c r="G35" s="4">
        <f t="shared" ref="G35:H35" si="2">+$C35*G$4</f>
        <v>195000</v>
      </c>
      <c r="H35" s="4">
        <f t="shared" si="2"/>
        <v>97500</v>
      </c>
      <c r="I35" s="12">
        <f>SUM(D35:H35)</f>
        <v>1034443.13</v>
      </c>
      <c r="J35" s="4">
        <f>+B36*0.02</f>
        <v>28000</v>
      </c>
      <c r="K35" s="4">
        <f>+J35*0.25</f>
        <v>7000</v>
      </c>
      <c r="L35" s="4">
        <f>+J35*2.5/2</f>
        <v>35000</v>
      </c>
      <c r="M35" s="4">
        <f>+M32*C7</f>
        <v>8343.6</v>
      </c>
      <c r="N35" s="12">
        <f>SUM(J35:M35)</f>
        <v>78343.600000000006</v>
      </c>
    </row>
    <row r="36" spans="1:14" x14ac:dyDescent="0.55000000000000004">
      <c r="A36" t="s">
        <v>27</v>
      </c>
      <c r="B36" s="10">
        <f>+B7*0.7</f>
        <v>1400000</v>
      </c>
    </row>
    <row r="37" spans="1:14" x14ac:dyDescent="0.55000000000000004">
      <c r="A37" t="s">
        <v>24</v>
      </c>
      <c r="I37" s="13">
        <f>+N35+I35+I33+C33</f>
        <v>3362786.73</v>
      </c>
      <c r="J37" s="9" t="s">
        <v>22</v>
      </c>
      <c r="K37" s="8"/>
    </row>
    <row r="38" spans="1:14" x14ac:dyDescent="0.55000000000000004">
      <c r="A38" t="s">
        <v>25</v>
      </c>
    </row>
    <row r="39" spans="1:14" x14ac:dyDescent="0.55000000000000004">
      <c r="A39" s="3"/>
      <c r="B39" s="19"/>
      <c r="C39" s="18" t="s">
        <v>42</v>
      </c>
      <c r="D39" s="8"/>
      <c r="E39" s="8"/>
      <c r="F39" s="8"/>
      <c r="I39" s="16">
        <f>+I8-I37</f>
        <v>1002523.7500000005</v>
      </c>
      <c r="J39" s="17" t="str">
        <f>+J24</f>
        <v>Diferencia (ahorro) respecto marzo</v>
      </c>
      <c r="K39" s="17"/>
    </row>
    <row r="41" spans="1:14" x14ac:dyDescent="0.55000000000000004">
      <c r="I41" s="10">
        <f>+I24-I39</f>
        <v>-18320.24599999981</v>
      </c>
      <c r="J41" t="s">
        <v>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DNU 332</vt:lpstr>
      <vt:lpstr>DNU 376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2020-04-09T13:26:17Z</dcterms:created>
  <dcterms:modified xsi:type="dcterms:W3CDTF">2020-04-21T16:52:25Z</dcterms:modified>
</cp:coreProperties>
</file>